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K:\26.sokn\htdocs\syorui\"/>
    </mc:Choice>
  </mc:AlternateContent>
  <xr:revisionPtr revIDLastSave="0" documentId="13_ncr:1_{ED5E2F6B-4EBF-47BE-B61B-8D8AA60EC693}" xr6:coauthVersionLast="47" xr6:coauthVersionMax="47" xr10:uidLastSave="{00000000-0000-0000-0000-000000000000}"/>
  <workbookProtection workbookAlgorithmName="SHA-512" workbookHashValue="tqE6VZBJcl97W9q/85QxE3uoIVm8gVymzYz3lOf9CcleGJbyt67aRn+6kh1dWpbVJfKyRjK9ELsyPYIsfuQYzA==" workbookSaltValue="FM7AQVNctYO3y6+7PgTz3A==" workbookSpinCount="100000" lockStructure="1"/>
  <bookViews>
    <workbookView xWindow="-14310" yWindow="16080" windowWidth="29040" windowHeight="15840" tabRatio="698" activeTab="1" xr2:uid="{00000000-000D-0000-FFFF-FFFF00000000}"/>
  </bookViews>
  <sheets>
    <sheet name="表紙" sheetId="31" r:id="rId1"/>
    <sheet name="勤務状況詳細" sheetId="27" r:id="rId2"/>
    <sheet name="工種リスト" sheetId="15" state="hidden" r:id="rId3"/>
    <sheet name="勘定科目リスト" sheetId="16" state="hidden" r:id="rId4"/>
    <sheet name="アルコール確認記録" sheetId="33" state="hidden" r:id="rId5"/>
    <sheet name="管理リスト(祝祭日)" sheetId="10" state="hidden" r:id="rId6"/>
    <sheet name=" 年間カレンダー" sheetId="36" r:id="rId7"/>
    <sheet name="管理リスト" sheetId="35" state="hidden" r:id="rId8"/>
  </sheets>
  <definedNames>
    <definedName name="_xlnm.Print_Area" localSheetId="6">' 年間カレンダー'!$A$1:$AA$46</definedName>
    <definedName name="_xlnm.Print_Area" localSheetId="4">アルコール確認記録!$D$1:$AU$77</definedName>
    <definedName name="_xlnm.Print_Area" localSheetId="1">勤務状況詳細!$A$7:$X$145</definedName>
    <definedName name="_xlnm.Print_Area" localSheetId="0">表紙!$A$1:$M$66</definedName>
    <definedName name="_xlnm.Print_Titles" localSheetId="1">勤務状況詳細!$15:$15</definedName>
  </definedNames>
  <calcPr calcId="191029"/>
</workbook>
</file>

<file path=xl/calcChain.xml><?xml version="1.0" encoding="utf-8"?>
<calcChain xmlns="http://schemas.openxmlformats.org/spreadsheetml/2006/main">
  <c r="AG35" i="36" l="1"/>
  <c r="AH35" i="36" s="1"/>
  <c r="AG34" i="36"/>
  <c r="AH34" i="36" s="1"/>
  <c r="AG33" i="36"/>
  <c r="AH33" i="36" s="1"/>
  <c r="AG32" i="36"/>
  <c r="AH32" i="36" s="1"/>
  <c r="Y32" i="36"/>
  <c r="AA32" i="36" s="1"/>
  <c r="T34" i="36" s="1"/>
  <c r="U34" i="36" s="1"/>
  <c r="V34" i="36" s="1"/>
  <c r="W34" i="36" s="1"/>
  <c r="X34" i="36" s="1"/>
  <c r="Y34" i="36" s="1"/>
  <c r="Z34" i="36" s="1"/>
  <c r="T35" i="36" s="1"/>
  <c r="U35" i="36" s="1"/>
  <c r="V35" i="36" s="1"/>
  <c r="W35" i="36" s="1"/>
  <c r="X35" i="36" s="1"/>
  <c r="Y35" i="36" s="1"/>
  <c r="Z35" i="36" s="1"/>
  <c r="T36" i="36" s="1"/>
  <c r="U36" i="36" s="1"/>
  <c r="V36" i="36" s="1"/>
  <c r="W36" i="36" s="1"/>
  <c r="X36" i="36" s="1"/>
  <c r="Y36" i="36" s="1"/>
  <c r="Z36" i="36" s="1"/>
  <c r="T37" i="36" s="1"/>
  <c r="U37" i="36" s="1"/>
  <c r="V37" i="36" s="1"/>
  <c r="W37" i="36" s="1"/>
  <c r="X37" i="36" s="1"/>
  <c r="Y37" i="36" s="1"/>
  <c r="Z37" i="36" s="1"/>
  <c r="T38" i="36" s="1"/>
  <c r="U38" i="36" s="1"/>
  <c r="V38" i="36" s="1"/>
  <c r="W38" i="36" s="1"/>
  <c r="X38" i="36" s="1"/>
  <c r="Y38" i="36" s="1"/>
  <c r="Z38" i="36" s="1"/>
  <c r="T39" i="36" s="1"/>
  <c r="U39" i="36" s="1"/>
  <c r="V39" i="36" s="1"/>
  <c r="W39" i="36" s="1"/>
  <c r="X39" i="36" s="1"/>
  <c r="Y39" i="36" s="1"/>
  <c r="Z39" i="36" s="1"/>
  <c r="P32" i="36"/>
  <c r="R32" i="36" s="1"/>
  <c r="G32" i="36"/>
  <c r="I32" i="36" s="1"/>
  <c r="B34" i="36" s="1"/>
  <c r="C34" i="36" s="1"/>
  <c r="D34" i="36" s="1"/>
  <c r="E34" i="36" s="1"/>
  <c r="F34" i="36" s="1"/>
  <c r="G34" i="36" s="1"/>
  <c r="H34" i="36" s="1"/>
  <c r="B35" i="36" s="1"/>
  <c r="C35" i="36" s="1"/>
  <c r="D35" i="36" s="1"/>
  <c r="E35" i="36" s="1"/>
  <c r="F35" i="36" s="1"/>
  <c r="G35" i="36" s="1"/>
  <c r="H35" i="36" s="1"/>
  <c r="B36" i="36" s="1"/>
  <c r="C36" i="36" s="1"/>
  <c r="D36" i="36" s="1"/>
  <c r="E36" i="36" s="1"/>
  <c r="F36" i="36" s="1"/>
  <c r="G36" i="36" s="1"/>
  <c r="H36" i="36" s="1"/>
  <c r="B37" i="36" s="1"/>
  <c r="C37" i="36" s="1"/>
  <c r="D37" i="36" s="1"/>
  <c r="E37" i="36" s="1"/>
  <c r="F37" i="36" s="1"/>
  <c r="G37" i="36" s="1"/>
  <c r="H37" i="36" s="1"/>
  <c r="B38" i="36" s="1"/>
  <c r="C38" i="36" s="1"/>
  <c r="D38" i="36" s="1"/>
  <c r="E38" i="36" s="1"/>
  <c r="F38" i="36" s="1"/>
  <c r="G38" i="36" s="1"/>
  <c r="H38" i="36" s="1"/>
  <c r="B39" i="36" s="1"/>
  <c r="C39" i="36" s="1"/>
  <c r="D39" i="36" s="1"/>
  <c r="E39" i="36" s="1"/>
  <c r="F39" i="36" s="1"/>
  <c r="G39" i="36" s="1"/>
  <c r="H39" i="36" s="1"/>
  <c r="AG31" i="36"/>
  <c r="AH31" i="36" s="1"/>
  <c r="AG30" i="36"/>
  <c r="AH30" i="36" s="1"/>
  <c r="AG29" i="36"/>
  <c r="AH29" i="36" s="1"/>
  <c r="AG28" i="36"/>
  <c r="AH28" i="36" s="1"/>
  <c r="AG27" i="36"/>
  <c r="AH27" i="36" s="1"/>
  <c r="AG26" i="36"/>
  <c r="AH26" i="36" s="1"/>
  <c r="AG25" i="36"/>
  <c r="AH25" i="36" s="1"/>
  <c r="AG24" i="36"/>
  <c r="AH24" i="36" s="1"/>
  <c r="AG23" i="36"/>
  <c r="AH23" i="36" s="1"/>
  <c r="Y23" i="36"/>
  <c r="AA23" i="36" s="1"/>
  <c r="P23" i="36"/>
  <c r="R23" i="36" s="1"/>
  <c r="G23" i="36"/>
  <c r="I23" i="36" s="1"/>
  <c r="AG22" i="36"/>
  <c r="AH22" i="36" s="1"/>
  <c r="AG21" i="36"/>
  <c r="AH21" i="36" s="1"/>
  <c r="AG20" i="36"/>
  <c r="AH20" i="36" s="1"/>
  <c r="AG19" i="36"/>
  <c r="AH19" i="36" s="1"/>
  <c r="AG18" i="36"/>
  <c r="AH18" i="36" s="1"/>
  <c r="AG17" i="36"/>
  <c r="AH17" i="36" s="1"/>
  <c r="AG16" i="36"/>
  <c r="AH16" i="36" s="1"/>
  <c r="AG15" i="36"/>
  <c r="AH15" i="36" s="1"/>
  <c r="AG14" i="36"/>
  <c r="AH14" i="36" s="1"/>
  <c r="Y14" i="36"/>
  <c r="AA14" i="36" s="1"/>
  <c r="P14" i="36"/>
  <c r="G14" i="36"/>
  <c r="AG13" i="36"/>
  <c r="AH13" i="36" s="1"/>
  <c r="AG12" i="36"/>
  <c r="AH12" i="36" s="1"/>
  <c r="AG11" i="36"/>
  <c r="AH11" i="36" s="1"/>
  <c r="AG10" i="36"/>
  <c r="AH10" i="36" s="1"/>
  <c r="AH9" i="36"/>
  <c r="AG9" i="36"/>
  <c r="AG8" i="36"/>
  <c r="AH8" i="36" s="1"/>
  <c r="AG7" i="36"/>
  <c r="AH7" i="36" s="1"/>
  <c r="Y5" i="36"/>
  <c r="AA5" i="36" s="1"/>
  <c r="P5" i="36"/>
  <c r="R5" i="36" s="1"/>
  <c r="K7" i="36" s="1"/>
  <c r="L7" i="36" s="1"/>
  <c r="M7" i="36" s="1"/>
  <c r="N7" i="36" s="1"/>
  <c r="O7" i="36" s="1"/>
  <c r="P7" i="36" s="1"/>
  <c r="Q7" i="36" s="1"/>
  <c r="K8" i="36" s="1"/>
  <c r="L8" i="36" s="1"/>
  <c r="M8" i="36" s="1"/>
  <c r="N8" i="36" s="1"/>
  <c r="O8" i="36" s="1"/>
  <c r="P8" i="36" s="1"/>
  <c r="Q8" i="36" s="1"/>
  <c r="K9" i="36" s="1"/>
  <c r="L9" i="36" s="1"/>
  <c r="M9" i="36" s="1"/>
  <c r="N9" i="36" s="1"/>
  <c r="O9" i="36" s="1"/>
  <c r="P9" i="36" s="1"/>
  <c r="Q9" i="36" s="1"/>
  <c r="K10" i="36" s="1"/>
  <c r="L10" i="36" s="1"/>
  <c r="M10" i="36" s="1"/>
  <c r="N10" i="36" s="1"/>
  <c r="O10" i="36" s="1"/>
  <c r="P10" i="36" s="1"/>
  <c r="Q10" i="36" s="1"/>
  <c r="K11" i="36" s="1"/>
  <c r="L11" i="36" s="1"/>
  <c r="M11" i="36" s="1"/>
  <c r="N11" i="36" s="1"/>
  <c r="O11" i="36" s="1"/>
  <c r="P11" i="36" s="1"/>
  <c r="Q11" i="36" s="1"/>
  <c r="K12" i="36" s="1"/>
  <c r="L12" i="36" s="1"/>
  <c r="M12" i="36" s="1"/>
  <c r="N12" i="36" s="1"/>
  <c r="O12" i="36" s="1"/>
  <c r="P12" i="36" s="1"/>
  <c r="Q12" i="36" s="1"/>
  <c r="G5" i="36"/>
  <c r="K34" i="36" l="1"/>
  <c r="L34" i="36" s="1"/>
  <c r="M34" i="36" s="1"/>
  <c r="N34" i="36" s="1"/>
  <c r="O34" i="36" s="1"/>
  <c r="P34" i="36" s="1"/>
  <c r="Q34" i="36" s="1"/>
  <c r="K35" i="36" s="1"/>
  <c r="L35" i="36" s="1"/>
  <c r="M35" i="36" s="1"/>
  <c r="N35" i="36" s="1"/>
  <c r="O35" i="36" s="1"/>
  <c r="P35" i="36" s="1"/>
  <c r="Q35" i="36" s="1"/>
  <c r="K36" i="36" s="1"/>
  <c r="L36" i="36" s="1"/>
  <c r="M36" i="36" s="1"/>
  <c r="N36" i="36" s="1"/>
  <c r="O36" i="36" s="1"/>
  <c r="P36" i="36" s="1"/>
  <c r="Q36" i="36" s="1"/>
  <c r="K37" i="36" s="1"/>
  <c r="L37" i="36" s="1"/>
  <c r="M37" i="36" s="1"/>
  <c r="N37" i="36" s="1"/>
  <c r="O37" i="36" s="1"/>
  <c r="P37" i="36" s="1"/>
  <c r="Q37" i="36" s="1"/>
  <c r="K38" i="36" s="1"/>
  <c r="L38" i="36" s="1"/>
  <c r="M38" i="36" s="1"/>
  <c r="N38" i="36" s="1"/>
  <c r="O38" i="36" s="1"/>
  <c r="P38" i="36" s="1"/>
  <c r="Q38" i="36" s="1"/>
  <c r="K39" i="36" s="1"/>
  <c r="L39" i="36" s="1"/>
  <c r="M39" i="36" s="1"/>
  <c r="N39" i="36" s="1"/>
  <c r="O39" i="36" s="1"/>
  <c r="P39" i="36" s="1"/>
  <c r="Q39" i="36" s="1"/>
  <c r="T16" i="36"/>
  <c r="U16" i="36" s="1"/>
  <c r="V16" i="36" s="1"/>
  <c r="W16" i="36" s="1"/>
  <c r="X16" i="36" s="1"/>
  <c r="Y16" i="36" s="1"/>
  <c r="Z16" i="36" s="1"/>
  <c r="T17" i="36" s="1"/>
  <c r="U17" i="36" s="1"/>
  <c r="V17" i="36" s="1"/>
  <c r="W17" i="36" s="1"/>
  <c r="X17" i="36" s="1"/>
  <c r="Y17" i="36" s="1"/>
  <c r="Z17" i="36" s="1"/>
  <c r="T18" i="36" s="1"/>
  <c r="U18" i="36" s="1"/>
  <c r="V18" i="36" s="1"/>
  <c r="W18" i="36" s="1"/>
  <c r="X18" i="36" s="1"/>
  <c r="Y18" i="36" s="1"/>
  <c r="Z18" i="36" s="1"/>
  <c r="T19" i="36" s="1"/>
  <c r="U19" i="36" s="1"/>
  <c r="V19" i="36" s="1"/>
  <c r="W19" i="36" s="1"/>
  <c r="X19" i="36" s="1"/>
  <c r="Y19" i="36" s="1"/>
  <c r="Z19" i="36" s="1"/>
  <c r="T20" i="36" s="1"/>
  <c r="U20" i="36" s="1"/>
  <c r="V20" i="36" s="1"/>
  <c r="W20" i="36" s="1"/>
  <c r="X20" i="36" s="1"/>
  <c r="Y20" i="36" s="1"/>
  <c r="Z20" i="36" s="1"/>
  <c r="T21" i="36" s="1"/>
  <c r="U21" i="36" s="1"/>
  <c r="V21" i="36" s="1"/>
  <c r="W21" i="36" s="1"/>
  <c r="X21" i="36" s="1"/>
  <c r="Y21" i="36" s="1"/>
  <c r="Z21" i="36" s="1"/>
  <c r="I5" i="36"/>
  <c r="B7" i="36" s="1"/>
  <c r="C7" i="36" s="1"/>
  <c r="D7" i="36" s="1"/>
  <c r="E7" i="36" s="1"/>
  <c r="F7" i="36" s="1"/>
  <c r="G7" i="36" s="1"/>
  <c r="H7" i="36" s="1"/>
  <c r="B8" i="36" s="1"/>
  <c r="C8" i="36" s="1"/>
  <c r="D8" i="36" s="1"/>
  <c r="E8" i="36" s="1"/>
  <c r="F8" i="36" s="1"/>
  <c r="G8" i="36" s="1"/>
  <c r="H8" i="36" s="1"/>
  <c r="B9" i="36" s="1"/>
  <c r="C9" i="36" s="1"/>
  <c r="D9" i="36" s="1"/>
  <c r="E9" i="36" s="1"/>
  <c r="F9" i="36" s="1"/>
  <c r="G9" i="36" s="1"/>
  <c r="H9" i="36" s="1"/>
  <c r="B10" i="36" s="1"/>
  <c r="C10" i="36" s="1"/>
  <c r="D10" i="36" s="1"/>
  <c r="E10" i="36" s="1"/>
  <c r="F10" i="36" s="1"/>
  <c r="G10" i="36" s="1"/>
  <c r="H10" i="36" s="1"/>
  <c r="B11" i="36" s="1"/>
  <c r="C11" i="36" s="1"/>
  <c r="D11" i="36" s="1"/>
  <c r="E11" i="36" s="1"/>
  <c r="F11" i="36" s="1"/>
  <c r="G11" i="36" s="1"/>
  <c r="H11" i="36" s="1"/>
  <c r="B12" i="36" s="1"/>
  <c r="C12" i="36" s="1"/>
  <c r="D12" i="36" s="1"/>
  <c r="E12" i="36" s="1"/>
  <c r="F12" i="36" s="1"/>
  <c r="G12" i="36" s="1"/>
  <c r="H12" i="36" s="1"/>
  <c r="I14" i="36"/>
  <c r="B16" i="36" s="1"/>
  <c r="C16" i="36" s="1"/>
  <c r="D16" i="36" s="1"/>
  <c r="E16" i="36" s="1"/>
  <c r="F16" i="36" s="1"/>
  <c r="G16" i="36" s="1"/>
  <c r="H16" i="36" s="1"/>
  <c r="B17" i="36" s="1"/>
  <c r="C17" i="36" s="1"/>
  <c r="D17" i="36" s="1"/>
  <c r="E17" i="36" s="1"/>
  <c r="F17" i="36" s="1"/>
  <c r="G17" i="36" s="1"/>
  <c r="H17" i="36" s="1"/>
  <c r="B18" i="36" s="1"/>
  <c r="C18" i="36" s="1"/>
  <c r="D18" i="36" s="1"/>
  <c r="E18" i="36" s="1"/>
  <c r="F18" i="36" s="1"/>
  <c r="G18" i="36" s="1"/>
  <c r="H18" i="36" s="1"/>
  <c r="B19" i="36" s="1"/>
  <c r="C19" i="36" s="1"/>
  <c r="D19" i="36" s="1"/>
  <c r="E19" i="36" s="1"/>
  <c r="F19" i="36" s="1"/>
  <c r="G19" i="36" s="1"/>
  <c r="H19" i="36" s="1"/>
  <c r="B20" i="36" s="1"/>
  <c r="C20" i="36" s="1"/>
  <c r="D20" i="36" s="1"/>
  <c r="E20" i="36" s="1"/>
  <c r="F20" i="36" s="1"/>
  <c r="G20" i="36" s="1"/>
  <c r="H20" i="36" s="1"/>
  <c r="B21" i="36" s="1"/>
  <c r="C21" i="36" s="1"/>
  <c r="D21" i="36" s="1"/>
  <c r="E21" i="36" s="1"/>
  <c r="F21" i="36" s="1"/>
  <c r="G21" i="36" s="1"/>
  <c r="H21" i="36" s="1"/>
  <c r="T7" i="36"/>
  <c r="U7" i="36" s="1"/>
  <c r="V7" i="36" s="1"/>
  <c r="W7" i="36" s="1"/>
  <c r="X7" i="36" s="1"/>
  <c r="Y7" i="36" s="1"/>
  <c r="Z7" i="36" s="1"/>
  <c r="T8" i="36" s="1"/>
  <c r="U8" i="36" s="1"/>
  <c r="V8" i="36" s="1"/>
  <c r="W8" i="36" s="1"/>
  <c r="X8" i="36" s="1"/>
  <c r="Y8" i="36" s="1"/>
  <c r="Z8" i="36" s="1"/>
  <c r="T9" i="36" s="1"/>
  <c r="U9" i="36" s="1"/>
  <c r="V9" i="36" s="1"/>
  <c r="W9" i="36" s="1"/>
  <c r="X9" i="36" s="1"/>
  <c r="Y9" i="36" s="1"/>
  <c r="Z9" i="36" s="1"/>
  <c r="T10" i="36" s="1"/>
  <c r="U10" i="36" s="1"/>
  <c r="V10" i="36" s="1"/>
  <c r="W10" i="36" s="1"/>
  <c r="X10" i="36" s="1"/>
  <c r="Y10" i="36" s="1"/>
  <c r="Z10" i="36" s="1"/>
  <c r="T11" i="36" s="1"/>
  <c r="U11" i="36" s="1"/>
  <c r="V11" i="36" s="1"/>
  <c r="W11" i="36" s="1"/>
  <c r="X11" i="36" s="1"/>
  <c r="Y11" i="36" s="1"/>
  <c r="Z11" i="36" s="1"/>
  <c r="T12" i="36" s="1"/>
  <c r="U12" i="36" s="1"/>
  <c r="V12" i="36" s="1"/>
  <c r="W12" i="36" s="1"/>
  <c r="X12" i="36" s="1"/>
  <c r="Y12" i="36" s="1"/>
  <c r="Z12" i="36" s="1"/>
  <c r="R14" i="36"/>
  <c r="K16" i="36" s="1"/>
  <c r="L16" i="36" s="1"/>
  <c r="M16" i="36" s="1"/>
  <c r="N16" i="36" s="1"/>
  <c r="O16" i="36" s="1"/>
  <c r="P16" i="36" s="1"/>
  <c r="Q16" i="36" s="1"/>
  <c r="K17" i="36" s="1"/>
  <c r="L17" i="36" s="1"/>
  <c r="M17" i="36" s="1"/>
  <c r="N17" i="36" s="1"/>
  <c r="O17" i="36" s="1"/>
  <c r="P17" i="36" s="1"/>
  <c r="Q17" i="36" s="1"/>
  <c r="K18" i="36" s="1"/>
  <c r="L18" i="36" s="1"/>
  <c r="M18" i="36" s="1"/>
  <c r="N18" i="36" s="1"/>
  <c r="O18" i="36" s="1"/>
  <c r="P18" i="36" s="1"/>
  <c r="Q18" i="36" s="1"/>
  <c r="K19" i="36" s="1"/>
  <c r="L19" i="36" s="1"/>
  <c r="M19" i="36" s="1"/>
  <c r="N19" i="36" s="1"/>
  <c r="O19" i="36" s="1"/>
  <c r="P19" i="36" s="1"/>
  <c r="Q19" i="36" s="1"/>
  <c r="K20" i="36" s="1"/>
  <c r="L20" i="36" s="1"/>
  <c r="M20" i="36" s="1"/>
  <c r="N20" i="36" s="1"/>
  <c r="O20" i="36" s="1"/>
  <c r="P20" i="36" s="1"/>
  <c r="Q20" i="36" s="1"/>
  <c r="K21" i="36" s="1"/>
  <c r="L21" i="36" s="1"/>
  <c r="M21" i="36" s="1"/>
  <c r="N21" i="36" s="1"/>
  <c r="O21" i="36" s="1"/>
  <c r="P21" i="36" s="1"/>
  <c r="Q21" i="36" s="1"/>
  <c r="B25" i="36"/>
  <c r="C25" i="36" s="1"/>
  <c r="D25" i="36" s="1"/>
  <c r="E25" i="36" s="1"/>
  <c r="F25" i="36" s="1"/>
  <c r="G25" i="36" s="1"/>
  <c r="H25" i="36" s="1"/>
  <c r="B26" i="36" s="1"/>
  <c r="C26" i="36" s="1"/>
  <c r="D26" i="36" s="1"/>
  <c r="E26" i="36" s="1"/>
  <c r="F26" i="36" s="1"/>
  <c r="G26" i="36" s="1"/>
  <c r="H26" i="36" s="1"/>
  <c r="B27" i="36" s="1"/>
  <c r="C27" i="36" s="1"/>
  <c r="D27" i="36" s="1"/>
  <c r="E27" i="36" s="1"/>
  <c r="F27" i="36" s="1"/>
  <c r="G27" i="36" s="1"/>
  <c r="H27" i="36" s="1"/>
  <c r="B28" i="36" s="1"/>
  <c r="C28" i="36" s="1"/>
  <c r="D28" i="36" s="1"/>
  <c r="E28" i="36" s="1"/>
  <c r="F28" i="36" s="1"/>
  <c r="G28" i="36" s="1"/>
  <c r="H28" i="36" s="1"/>
  <c r="B29" i="36" s="1"/>
  <c r="C29" i="36" s="1"/>
  <c r="D29" i="36" s="1"/>
  <c r="E29" i="36" s="1"/>
  <c r="F29" i="36" s="1"/>
  <c r="G29" i="36" s="1"/>
  <c r="H29" i="36" s="1"/>
  <c r="B30" i="36" s="1"/>
  <c r="C30" i="36" s="1"/>
  <c r="D30" i="36" s="1"/>
  <c r="E30" i="36" s="1"/>
  <c r="F30" i="36" s="1"/>
  <c r="G30" i="36" s="1"/>
  <c r="H30" i="36" s="1"/>
  <c r="K25" i="36"/>
  <c r="L25" i="36" s="1"/>
  <c r="M25" i="36" s="1"/>
  <c r="N25" i="36" s="1"/>
  <c r="O25" i="36" s="1"/>
  <c r="P25" i="36" s="1"/>
  <c r="Q25" i="36" s="1"/>
  <c r="K26" i="36" s="1"/>
  <c r="L26" i="36" s="1"/>
  <c r="M26" i="36" s="1"/>
  <c r="N26" i="36" s="1"/>
  <c r="O26" i="36" s="1"/>
  <c r="P26" i="36" s="1"/>
  <c r="Q26" i="36" s="1"/>
  <c r="K27" i="36" s="1"/>
  <c r="L27" i="36" s="1"/>
  <c r="M27" i="36" s="1"/>
  <c r="N27" i="36" s="1"/>
  <c r="O27" i="36" s="1"/>
  <c r="P27" i="36" s="1"/>
  <c r="Q27" i="36" s="1"/>
  <c r="K28" i="36" s="1"/>
  <c r="L28" i="36" s="1"/>
  <c r="M28" i="36" s="1"/>
  <c r="N28" i="36" s="1"/>
  <c r="O28" i="36" s="1"/>
  <c r="P28" i="36" s="1"/>
  <c r="Q28" i="36" s="1"/>
  <c r="K29" i="36" s="1"/>
  <c r="L29" i="36" s="1"/>
  <c r="M29" i="36" s="1"/>
  <c r="N29" i="36" s="1"/>
  <c r="O29" i="36" s="1"/>
  <c r="P29" i="36" s="1"/>
  <c r="Q29" i="36" s="1"/>
  <c r="K30" i="36" s="1"/>
  <c r="L30" i="36" s="1"/>
  <c r="M30" i="36" s="1"/>
  <c r="N30" i="36" s="1"/>
  <c r="O30" i="36" s="1"/>
  <c r="P30" i="36" s="1"/>
  <c r="Q30" i="36" s="1"/>
  <c r="T25" i="36"/>
  <c r="U25" i="36" s="1"/>
  <c r="V25" i="36" s="1"/>
  <c r="W25" i="36" s="1"/>
  <c r="X25" i="36" s="1"/>
  <c r="Y25" i="36" s="1"/>
  <c r="Z25" i="36" s="1"/>
  <c r="T26" i="36" s="1"/>
  <c r="U26" i="36" s="1"/>
  <c r="V26" i="36" s="1"/>
  <c r="W26" i="36" s="1"/>
  <c r="X26" i="36" s="1"/>
  <c r="Y26" i="36" s="1"/>
  <c r="Z26" i="36" s="1"/>
  <c r="T27" i="36" s="1"/>
  <c r="U27" i="36" s="1"/>
  <c r="V27" i="36" s="1"/>
  <c r="W27" i="36" s="1"/>
  <c r="X27" i="36" s="1"/>
  <c r="Y27" i="36" s="1"/>
  <c r="Z27" i="36" s="1"/>
  <c r="T28" i="36" s="1"/>
  <c r="U28" i="36" s="1"/>
  <c r="V28" i="36" s="1"/>
  <c r="W28" i="36" s="1"/>
  <c r="X28" i="36" s="1"/>
  <c r="Y28" i="36" s="1"/>
  <c r="Z28" i="36" s="1"/>
  <c r="T29" i="36" s="1"/>
  <c r="U29" i="36" s="1"/>
  <c r="V29" i="36" s="1"/>
  <c r="W29" i="36" s="1"/>
  <c r="X29" i="36" s="1"/>
  <c r="Y29" i="36" s="1"/>
  <c r="Z29" i="36" s="1"/>
  <c r="T30" i="36" s="1"/>
  <c r="U30" i="36" s="1"/>
  <c r="V30" i="36" s="1"/>
  <c r="W30" i="36" s="1"/>
  <c r="X30" i="36" s="1"/>
  <c r="Y30" i="36" s="1"/>
  <c r="Z30" i="36" s="1"/>
  <c r="I142" i="27" l="1"/>
  <c r="I138" i="27"/>
  <c r="I134" i="27"/>
  <c r="I130" i="27"/>
  <c r="I126" i="27"/>
  <c r="I122" i="27"/>
  <c r="I118" i="27"/>
  <c r="I114" i="27"/>
  <c r="I110" i="27"/>
  <c r="I106" i="27"/>
  <c r="I99" i="27"/>
  <c r="I95" i="27"/>
  <c r="I91" i="27"/>
  <c r="I87" i="27"/>
  <c r="I83" i="27"/>
  <c r="I79" i="27"/>
  <c r="I75" i="27"/>
  <c r="I71" i="27"/>
  <c r="I67" i="27"/>
  <c r="I63" i="27"/>
  <c r="I56" i="27"/>
  <c r="I52" i="27"/>
  <c r="I48" i="27"/>
  <c r="I44" i="27"/>
  <c r="I40" i="27"/>
  <c r="I36" i="27"/>
  <c r="I32" i="27"/>
  <c r="I28" i="27"/>
  <c r="I24" i="27"/>
  <c r="I16" i="27"/>
  <c r="I20" i="27" l="1"/>
  <c r="AA19" i="27" l="1"/>
  <c r="X143" i="27"/>
  <c r="R143" i="27"/>
  <c r="X142" i="27"/>
  <c r="R142" i="27"/>
  <c r="X139" i="27"/>
  <c r="R139" i="27"/>
  <c r="X138" i="27"/>
  <c r="R138" i="27"/>
  <c r="X135" i="27"/>
  <c r="R135" i="27"/>
  <c r="X134" i="27"/>
  <c r="R134" i="27"/>
  <c r="X131" i="27"/>
  <c r="R131" i="27"/>
  <c r="X130" i="27"/>
  <c r="R130" i="27"/>
  <c r="X127" i="27"/>
  <c r="R127" i="27"/>
  <c r="X126" i="27"/>
  <c r="R126" i="27"/>
  <c r="X123" i="27"/>
  <c r="R123" i="27"/>
  <c r="X122" i="27"/>
  <c r="R122" i="27"/>
  <c r="X119" i="27"/>
  <c r="R119" i="27"/>
  <c r="X118" i="27"/>
  <c r="R118" i="27"/>
  <c r="X115" i="27"/>
  <c r="R115" i="27"/>
  <c r="X114" i="27"/>
  <c r="R114" i="27"/>
  <c r="X111" i="27"/>
  <c r="R111" i="27"/>
  <c r="X110" i="27"/>
  <c r="R110" i="27"/>
  <c r="X107" i="27"/>
  <c r="R107" i="27"/>
  <c r="X100" i="27"/>
  <c r="R100" i="27"/>
  <c r="X99" i="27"/>
  <c r="R99" i="27"/>
  <c r="X96" i="27"/>
  <c r="R96" i="27"/>
  <c r="X95" i="27"/>
  <c r="R95" i="27"/>
  <c r="X92" i="27"/>
  <c r="R92" i="27"/>
  <c r="X91" i="27"/>
  <c r="R91" i="27"/>
  <c r="X88" i="27"/>
  <c r="R88" i="27"/>
  <c r="X87" i="27"/>
  <c r="R87" i="27"/>
  <c r="X84" i="27"/>
  <c r="R84" i="27"/>
  <c r="X83" i="27"/>
  <c r="R83" i="27"/>
  <c r="X80" i="27"/>
  <c r="R80" i="27"/>
  <c r="X79" i="27"/>
  <c r="R79" i="27"/>
  <c r="X76" i="27"/>
  <c r="R76" i="27"/>
  <c r="X75" i="27"/>
  <c r="R75" i="27"/>
  <c r="X72" i="27"/>
  <c r="R72" i="27"/>
  <c r="X71" i="27"/>
  <c r="R71" i="27"/>
  <c r="X68" i="27"/>
  <c r="R68" i="27"/>
  <c r="X67" i="27"/>
  <c r="R67" i="27"/>
  <c r="X64" i="27"/>
  <c r="R64" i="27"/>
  <c r="X63" i="27"/>
  <c r="R63" i="27"/>
  <c r="X57" i="27"/>
  <c r="R57" i="27"/>
  <c r="X56" i="27"/>
  <c r="R56" i="27"/>
  <c r="X53" i="27"/>
  <c r="R53" i="27"/>
  <c r="X52" i="27"/>
  <c r="R52" i="27"/>
  <c r="X49" i="27"/>
  <c r="R49" i="27"/>
  <c r="X48" i="27"/>
  <c r="R48" i="27"/>
  <c r="X45" i="27"/>
  <c r="R45" i="27"/>
  <c r="X44" i="27"/>
  <c r="R44" i="27"/>
  <c r="X41" i="27"/>
  <c r="R41" i="27"/>
  <c r="X40" i="27"/>
  <c r="R40" i="27"/>
  <c r="X37" i="27"/>
  <c r="R37" i="27"/>
  <c r="X36" i="27"/>
  <c r="R36" i="27"/>
  <c r="X33" i="27"/>
  <c r="R33" i="27"/>
  <c r="X32" i="27"/>
  <c r="R32" i="27"/>
  <c r="X29" i="27"/>
  <c r="R29" i="27"/>
  <c r="X28" i="27"/>
  <c r="R28" i="27"/>
  <c r="X25" i="27"/>
  <c r="R25" i="27"/>
  <c r="X24" i="27"/>
  <c r="R24" i="27"/>
  <c r="X17" i="27"/>
  <c r="R17" i="27"/>
  <c r="V6" i="27"/>
  <c r="K142" i="27" l="1"/>
  <c r="J142" i="27"/>
  <c r="AA145" i="27"/>
  <c r="K138" i="27"/>
  <c r="J138" i="27"/>
  <c r="AA141" i="27"/>
  <c r="K134" i="27"/>
  <c r="J134" i="27"/>
  <c r="AA137" i="27"/>
  <c r="K130" i="27"/>
  <c r="J130" i="27"/>
  <c r="AA133" i="27"/>
  <c r="K126" i="27"/>
  <c r="J126" i="27"/>
  <c r="AA129" i="27"/>
  <c r="K122" i="27"/>
  <c r="J122" i="27"/>
  <c r="AA125" i="27"/>
  <c r="K118" i="27"/>
  <c r="J118" i="27"/>
  <c r="AA121" i="27"/>
  <c r="K114" i="27"/>
  <c r="J114" i="27"/>
  <c r="AA117" i="27"/>
  <c r="K110" i="27"/>
  <c r="J110" i="27"/>
  <c r="AA113" i="27"/>
  <c r="K106" i="27"/>
  <c r="J106" i="27"/>
  <c r="AA109" i="27"/>
  <c r="K99" i="27"/>
  <c r="J99" i="27"/>
  <c r="AA102" i="27"/>
  <c r="K95" i="27"/>
  <c r="J95" i="27"/>
  <c r="AA98" i="27"/>
  <c r="K91" i="27"/>
  <c r="J91" i="27"/>
  <c r="AA94" i="27"/>
  <c r="K87" i="27"/>
  <c r="J87" i="27"/>
  <c r="AA90" i="27"/>
  <c r="K83" i="27"/>
  <c r="J83" i="27"/>
  <c r="AA86" i="27"/>
  <c r="K79" i="27"/>
  <c r="J79" i="27"/>
  <c r="AA82" i="27"/>
  <c r="K75" i="27"/>
  <c r="J75" i="27"/>
  <c r="AA78" i="27"/>
  <c r="K71" i="27"/>
  <c r="J71" i="27"/>
  <c r="AA74" i="27"/>
  <c r="K67" i="27"/>
  <c r="J67" i="27"/>
  <c r="AA70" i="27"/>
  <c r="K63" i="27"/>
  <c r="J63" i="27"/>
  <c r="AA66" i="27"/>
  <c r="K56" i="27"/>
  <c r="J56" i="27"/>
  <c r="AA59" i="27"/>
  <c r="K52" i="27"/>
  <c r="J52" i="27"/>
  <c r="AA55" i="27"/>
  <c r="K48" i="27"/>
  <c r="J48" i="27"/>
  <c r="AA51" i="27"/>
  <c r="K44" i="27"/>
  <c r="J44" i="27"/>
  <c r="AA47" i="27"/>
  <c r="K40" i="27"/>
  <c r="J40" i="27"/>
  <c r="AA43" i="27"/>
  <c r="K36" i="27"/>
  <c r="J36" i="27"/>
  <c r="AA39" i="27"/>
  <c r="K32" i="27"/>
  <c r="J32" i="27"/>
  <c r="AA35" i="27"/>
  <c r="K28" i="27"/>
  <c r="J28" i="27"/>
  <c r="AA31" i="27"/>
  <c r="K24" i="27"/>
  <c r="J24" i="27"/>
  <c r="K20" i="27"/>
  <c r="J20" i="27"/>
  <c r="J16" i="27"/>
  <c r="AH80" i="27"/>
  <c r="R21" i="27"/>
  <c r="G20" i="35"/>
  <c r="F20" i="35"/>
  <c r="E20" i="35"/>
  <c r="D20" i="35"/>
  <c r="G19" i="35"/>
  <c r="N32" i="10"/>
  <c r="M32" i="10"/>
  <c r="L32" i="10"/>
  <c r="N31" i="10"/>
  <c r="L31" i="10"/>
  <c r="M31" i="10" s="1"/>
  <c r="N30" i="10"/>
  <c r="M30" i="10"/>
  <c r="L30" i="10"/>
  <c r="N29" i="10"/>
  <c r="M29" i="10"/>
  <c r="L29" i="10"/>
  <c r="N28" i="10"/>
  <c r="L28" i="10"/>
  <c r="M28" i="10" s="1"/>
  <c r="N27" i="10"/>
  <c r="L27" i="10"/>
  <c r="M27" i="10" s="1"/>
  <c r="N26" i="10"/>
  <c r="L26" i="10"/>
  <c r="M26" i="10" s="1"/>
  <c r="N25" i="10"/>
  <c r="L25" i="10"/>
  <c r="M25" i="10" s="1"/>
  <c r="N24" i="10"/>
  <c r="L24" i="10"/>
  <c r="M24" i="10" s="1"/>
  <c r="N23" i="10"/>
  <c r="M23" i="10"/>
  <c r="L23" i="10"/>
  <c r="N22" i="10"/>
  <c r="L22" i="10"/>
  <c r="M22" i="10" s="1"/>
  <c r="N21" i="10"/>
  <c r="L21" i="10"/>
  <c r="M21" i="10" s="1"/>
  <c r="N20" i="10"/>
  <c r="L20" i="10"/>
  <c r="M20" i="10" s="1"/>
  <c r="N19" i="10"/>
  <c r="L19" i="10"/>
  <c r="M19" i="10" s="1"/>
  <c r="N18" i="10"/>
  <c r="N17" i="10"/>
  <c r="L17" i="10"/>
  <c r="M17" i="10" s="1"/>
  <c r="N16" i="10"/>
  <c r="L16" i="10"/>
  <c r="M16" i="10" s="1"/>
  <c r="N15" i="10"/>
  <c r="L15" i="10"/>
  <c r="M15" i="10" s="1"/>
  <c r="N14" i="10"/>
  <c r="L14" i="10"/>
  <c r="M14" i="10" s="1"/>
  <c r="N13" i="10"/>
  <c r="L13" i="10"/>
  <c r="M13" i="10" s="1"/>
  <c r="N12" i="10"/>
  <c r="L12" i="10"/>
  <c r="M12" i="10" s="1"/>
  <c r="N11" i="10"/>
  <c r="L11" i="10"/>
  <c r="M11" i="10" s="1"/>
  <c r="N10" i="10"/>
  <c r="L10" i="10"/>
  <c r="M10" i="10" s="1"/>
  <c r="N9" i="10"/>
  <c r="L9" i="10"/>
  <c r="M9" i="10" s="1"/>
  <c r="N8" i="10"/>
  <c r="L8" i="10"/>
  <c r="M8" i="10" s="1"/>
  <c r="N7" i="10"/>
  <c r="M7" i="10"/>
  <c r="L7" i="10"/>
  <c r="N6" i="10"/>
  <c r="L6" i="10"/>
  <c r="M6" i="10" s="1"/>
  <c r="N5" i="10"/>
  <c r="L5" i="10"/>
  <c r="M5" i="10" s="1"/>
  <c r="N4" i="10"/>
  <c r="L4" i="10"/>
  <c r="M4" i="10" s="1"/>
  <c r="N3" i="10"/>
  <c r="R20" i="27" l="1"/>
  <c r="D22" i="35"/>
  <c r="AN100" i="27" l="1"/>
  <c r="AN96" i="27"/>
  <c r="AN92" i="27"/>
  <c r="AN88" i="27"/>
  <c r="AN84" i="27"/>
  <c r="AN80" i="27"/>
  <c r="AN76" i="27"/>
  <c r="AN72" i="27"/>
  <c r="AN68" i="27"/>
  <c r="AN64" i="27"/>
  <c r="AN57" i="27"/>
  <c r="AN53" i="27"/>
  <c r="AN49" i="27"/>
  <c r="AN45" i="27"/>
  <c r="AN41" i="27"/>
  <c r="AN37" i="27"/>
  <c r="AN33" i="27"/>
  <c r="AN29" i="27"/>
  <c r="AN25" i="27"/>
  <c r="AL17" i="27"/>
  <c r="AN17" i="27" s="1"/>
  <c r="L3" i="10" l="1"/>
  <c r="M3" i="10" s="1"/>
  <c r="L18" i="10"/>
  <c r="M18" i="10" s="1"/>
  <c r="D13" i="33" l="1"/>
  <c r="C9" i="27"/>
  <c r="D15" i="33" l="1"/>
  <c r="D17" i="33" s="1"/>
  <c r="D19" i="33" s="1"/>
  <c r="D21" i="33" s="1"/>
  <c r="D23" i="33" s="1"/>
  <c r="D25" i="33" s="1"/>
  <c r="D27" i="33" s="1"/>
  <c r="D29" i="33" s="1"/>
  <c r="D31" i="33" s="1"/>
  <c r="D33" i="33" s="1"/>
  <c r="D35" i="33" s="1"/>
  <c r="D37" i="33" s="1"/>
  <c r="D39" i="33" s="1"/>
  <c r="D41" i="33" s="1"/>
  <c r="D43" i="33" s="1"/>
  <c r="D45" i="33" s="1"/>
  <c r="D47" i="33" s="1"/>
  <c r="D49" i="33" s="1"/>
  <c r="D51" i="33" s="1"/>
  <c r="D53" i="33" s="1"/>
  <c r="D55" i="33" s="1"/>
  <c r="D57" i="33" s="1"/>
  <c r="D59" i="33" s="1"/>
  <c r="D61" i="33" s="1"/>
  <c r="D63" i="33" s="1"/>
  <c r="D65" i="33" s="1"/>
  <c r="D67" i="33" s="1"/>
  <c r="D69" i="33" s="1"/>
  <c r="D71" i="33" s="1"/>
  <c r="D73" i="33" s="1"/>
  <c r="C16" i="27"/>
  <c r="BS42" i="33"/>
  <c r="BS41" i="33"/>
  <c r="BS40" i="33"/>
  <c r="BS39" i="33"/>
  <c r="BS38" i="33"/>
  <c r="BS37" i="33"/>
  <c r="BS36" i="33"/>
  <c r="BS35" i="33"/>
  <c r="BS34" i="33"/>
  <c r="BS33" i="33"/>
  <c r="BS32" i="33"/>
  <c r="BS31" i="33"/>
  <c r="BS30" i="33"/>
  <c r="BS29" i="33"/>
  <c r="BS28" i="33"/>
  <c r="BS27" i="33"/>
  <c r="BS26" i="33"/>
  <c r="BS25" i="33"/>
  <c r="BS24" i="33"/>
  <c r="BS23" i="33"/>
  <c r="BS22" i="33"/>
  <c r="BS21" i="33"/>
  <c r="BS20" i="33"/>
  <c r="BS19" i="33"/>
  <c r="BS18" i="33"/>
  <c r="BS17" i="33"/>
  <c r="BS16" i="33"/>
  <c r="BS15" i="33"/>
  <c r="BS14" i="33"/>
  <c r="BS13" i="33"/>
  <c r="C13" i="33" l="1"/>
  <c r="C15" i="33" l="1"/>
  <c r="C17" i="33" l="1"/>
  <c r="C19" i="33" l="1"/>
  <c r="C20" i="27"/>
  <c r="F20" i="27" s="1"/>
  <c r="AH10" i="27"/>
  <c r="AH11" i="27" s="1"/>
  <c r="AG10" i="27"/>
  <c r="AG11" i="27" s="1"/>
  <c r="AM11" i="27"/>
  <c r="AI10" i="27"/>
  <c r="AI11" i="27" s="1"/>
  <c r="AF10" i="27"/>
  <c r="AJ9" i="27"/>
  <c r="B13" i="33" l="1"/>
  <c r="B15" i="33"/>
  <c r="D16" i="27"/>
  <c r="B17" i="33"/>
  <c r="B19" i="33"/>
  <c r="B21" i="33"/>
  <c r="C21" i="33"/>
  <c r="B23" i="33"/>
  <c r="C24" i="27"/>
  <c r="D20" i="27"/>
  <c r="AJ10" i="27"/>
  <c r="AF11" i="27"/>
  <c r="AJ11" i="27" s="1"/>
  <c r="F16" i="27"/>
  <c r="D24" i="27" l="1"/>
  <c r="F24" i="27"/>
  <c r="E16" i="27"/>
  <c r="H16" i="27" s="1"/>
  <c r="B25" i="33"/>
  <c r="C23" i="33"/>
  <c r="C28" i="27"/>
  <c r="F28" i="27" s="1"/>
  <c r="E20" i="27"/>
  <c r="H20" i="27" s="1"/>
  <c r="G17" i="10"/>
  <c r="F17" i="10"/>
  <c r="V21" i="27" l="1"/>
  <c r="V20" i="27"/>
  <c r="S20" i="27"/>
  <c r="U20" i="27" s="1"/>
  <c r="P20" i="27"/>
  <c r="P21" i="27"/>
  <c r="S21" i="27"/>
  <c r="U21" i="27" s="1"/>
  <c r="S17" i="27"/>
  <c r="U17" i="27" s="1"/>
  <c r="V17" i="27"/>
  <c r="P16" i="27"/>
  <c r="P17" i="27"/>
  <c r="V16" i="27"/>
  <c r="S16" i="27"/>
  <c r="X20" i="27"/>
  <c r="X21" i="27"/>
  <c r="X16" i="27"/>
  <c r="R16" i="27"/>
  <c r="E24" i="27"/>
  <c r="H24" i="27" s="1"/>
  <c r="AA20" i="27"/>
  <c r="AA21" i="27"/>
  <c r="C25" i="33"/>
  <c r="B27" i="33"/>
  <c r="C32" i="27"/>
  <c r="F32" i="27" s="1"/>
  <c r="D28" i="27"/>
  <c r="I16" i="10"/>
  <c r="V25" i="27" l="1"/>
  <c r="P25" i="27"/>
  <c r="V24" i="27"/>
  <c r="P24" i="27"/>
  <c r="S24" i="27"/>
  <c r="U24" i="27" s="1"/>
  <c r="S25" i="27"/>
  <c r="U25" i="27" s="1"/>
  <c r="U16" i="27"/>
  <c r="AA25" i="27"/>
  <c r="AA24" i="27"/>
  <c r="E28" i="27"/>
  <c r="H28" i="27" s="1"/>
  <c r="B29" i="33"/>
  <c r="C27" i="33"/>
  <c r="D32" i="27"/>
  <c r="C36" i="27"/>
  <c r="F36" i="27" s="1"/>
  <c r="E17" i="10"/>
  <c r="AJ5" i="27"/>
  <c r="AH17" i="27"/>
  <c r="V29" i="27" l="1"/>
  <c r="P28" i="27"/>
  <c r="P29" i="27"/>
  <c r="V28" i="27"/>
  <c r="S28" i="27"/>
  <c r="U28" i="27" s="1"/>
  <c r="S29" i="27"/>
  <c r="U29" i="27" s="1"/>
  <c r="AA29" i="27"/>
  <c r="AA28" i="27"/>
  <c r="AA11" i="27"/>
  <c r="AA27" i="27" s="1"/>
  <c r="E32" i="27"/>
  <c r="H32" i="27" s="1"/>
  <c r="C29" i="33"/>
  <c r="B31" i="33"/>
  <c r="C40" i="27"/>
  <c r="F40" i="27" s="1"/>
  <c r="D36" i="27"/>
  <c r="AN127" i="27"/>
  <c r="AN111" i="27"/>
  <c r="AJ143" i="27"/>
  <c r="AH143" i="27"/>
  <c r="AJ139" i="27"/>
  <c r="AH139" i="27"/>
  <c r="AJ135" i="27"/>
  <c r="AH135" i="27"/>
  <c r="AJ131" i="27"/>
  <c r="AH131" i="27"/>
  <c r="AJ127" i="27"/>
  <c r="AH127" i="27"/>
  <c r="AJ123" i="27"/>
  <c r="AH123" i="27"/>
  <c r="AJ119" i="27"/>
  <c r="AH119" i="27"/>
  <c r="AJ115" i="27"/>
  <c r="AH115" i="27"/>
  <c r="AJ111" i="27"/>
  <c r="AH111" i="27"/>
  <c r="AJ107" i="27"/>
  <c r="AH107" i="27"/>
  <c r="AJ100" i="27"/>
  <c r="AH100" i="27"/>
  <c r="AJ96" i="27"/>
  <c r="AH96" i="27"/>
  <c r="AJ92" i="27"/>
  <c r="AH92" i="27"/>
  <c r="AJ88" i="27"/>
  <c r="AH88" i="27"/>
  <c r="AJ84" i="27"/>
  <c r="AH84" i="27"/>
  <c r="AJ80" i="27"/>
  <c r="AJ76" i="27"/>
  <c r="AH76" i="27"/>
  <c r="AJ72" i="27"/>
  <c r="AH72" i="27"/>
  <c r="AJ68" i="27"/>
  <c r="AH68" i="27"/>
  <c r="AJ64" i="27"/>
  <c r="AH64" i="27"/>
  <c r="AJ57" i="27"/>
  <c r="AH57" i="27"/>
  <c r="AJ53" i="27"/>
  <c r="AH53" i="27"/>
  <c r="AJ49" i="27"/>
  <c r="AH49" i="27"/>
  <c r="AJ45" i="27"/>
  <c r="AH45" i="27"/>
  <c r="AJ41" i="27"/>
  <c r="AH41" i="27"/>
  <c r="AJ37" i="27"/>
  <c r="AH37" i="27"/>
  <c r="AJ33" i="27"/>
  <c r="AH33" i="27"/>
  <c r="AJ29" i="27"/>
  <c r="AH29" i="27"/>
  <c r="AJ25" i="27"/>
  <c r="AH25" i="27"/>
  <c r="AJ21" i="27"/>
  <c r="AH21" i="27"/>
  <c r="V33" i="27" l="1"/>
  <c r="AF33" i="27" s="1"/>
  <c r="P32" i="27"/>
  <c r="AC32" i="27" s="1"/>
  <c r="V32" i="27"/>
  <c r="S32" i="27"/>
  <c r="U32" i="27" s="1"/>
  <c r="S33" i="27"/>
  <c r="U33" i="27" s="1"/>
  <c r="P33" i="27"/>
  <c r="AC33" i="27" s="1"/>
  <c r="AA33" i="27"/>
  <c r="AA32" i="27"/>
  <c r="AA23" i="27"/>
  <c r="C31" i="33"/>
  <c r="B33" i="33"/>
  <c r="E36" i="27"/>
  <c r="H36" i="27" s="1"/>
  <c r="C44" i="27"/>
  <c r="F44" i="27" s="1"/>
  <c r="D40" i="27"/>
  <c r="AL143" i="27"/>
  <c r="AN143" i="27" s="1"/>
  <c r="AL139" i="27"/>
  <c r="AN139" i="27" s="1"/>
  <c r="AL135" i="27"/>
  <c r="AN135" i="27" s="1"/>
  <c r="AL131" i="27"/>
  <c r="AN131" i="27" s="1"/>
  <c r="AL127" i="27"/>
  <c r="AL123" i="27"/>
  <c r="AN123" i="27" s="1"/>
  <c r="AL119" i="27"/>
  <c r="AN119" i="27" s="1"/>
  <c r="AL115" i="27"/>
  <c r="AN115" i="27" s="1"/>
  <c r="AL111" i="27"/>
  <c r="AL107" i="27"/>
  <c r="AN107" i="27" s="1"/>
  <c r="AL100" i="27"/>
  <c r="AL96" i="27"/>
  <c r="AL92" i="27"/>
  <c r="AL88" i="27"/>
  <c r="AL84" i="27"/>
  <c r="AL80" i="27"/>
  <c r="AL76" i="27"/>
  <c r="AL72" i="27"/>
  <c r="AL68" i="27"/>
  <c r="AL64" i="27"/>
  <c r="AL57" i="27"/>
  <c r="AL53" i="27"/>
  <c r="AL49" i="27"/>
  <c r="AL45" i="27"/>
  <c r="AL41" i="27"/>
  <c r="AL37" i="27"/>
  <c r="AL33" i="27"/>
  <c r="AF32" i="27"/>
  <c r="AL29" i="27"/>
  <c r="AF29" i="27"/>
  <c r="AC29" i="27"/>
  <c r="AF28" i="27"/>
  <c r="AC28" i="27"/>
  <c r="AL25" i="27"/>
  <c r="AF25" i="27"/>
  <c r="AC25" i="27"/>
  <c r="AF24" i="27"/>
  <c r="AC24" i="27"/>
  <c r="AL21" i="27"/>
  <c r="AN21" i="27" s="1"/>
  <c r="AF21" i="27"/>
  <c r="AE21" i="27"/>
  <c r="AC21" i="27"/>
  <c r="AF20" i="27"/>
  <c r="AC20" i="27"/>
  <c r="K16" i="27"/>
  <c r="AH151" i="27"/>
  <c r="AI5" i="27" s="1"/>
  <c r="V37" i="27" l="1"/>
  <c r="AF37" i="27" s="1"/>
  <c r="S37" i="27"/>
  <c r="U37" i="27" s="1"/>
  <c r="P37" i="27"/>
  <c r="AC37" i="27" s="1"/>
  <c r="S36" i="27"/>
  <c r="U36" i="27" s="1"/>
  <c r="P36" i="27"/>
  <c r="AC36" i="27" s="1"/>
  <c r="V36" i="27"/>
  <c r="AF36" i="27" s="1"/>
  <c r="AA37" i="27"/>
  <c r="AA36" i="27"/>
  <c r="AM5" i="27"/>
  <c r="B35" i="33"/>
  <c r="C33" i="33"/>
  <c r="E40" i="27"/>
  <c r="H40" i="27" s="1"/>
  <c r="C48" i="27"/>
  <c r="F48" i="27" s="1"/>
  <c r="D44" i="27"/>
  <c r="K151" i="27"/>
  <c r="AD11" i="27"/>
  <c r="AC11" i="27"/>
  <c r="AB11" i="27"/>
  <c r="J151" i="27"/>
  <c r="AE25" i="27"/>
  <c r="AD28" i="27"/>
  <c r="AE29" i="27"/>
  <c r="AD32" i="27"/>
  <c r="AD24" i="27"/>
  <c r="AE33" i="27"/>
  <c r="P6" i="27"/>
  <c r="P4" i="27"/>
  <c r="V41" i="27" l="1"/>
  <c r="AF41" i="27" s="1"/>
  <c r="S40" i="27"/>
  <c r="S41" i="27"/>
  <c r="P41" i="27"/>
  <c r="AC41" i="27" s="1"/>
  <c r="P40" i="27"/>
  <c r="AC40" i="27" s="1"/>
  <c r="V40" i="27"/>
  <c r="AF40" i="27" s="1"/>
  <c r="AE37" i="27"/>
  <c r="AA41" i="27"/>
  <c r="AA40" i="27"/>
  <c r="AD36" i="27"/>
  <c r="AO5" i="27"/>
  <c r="E44" i="27"/>
  <c r="H44" i="27" s="1"/>
  <c r="C35" i="33"/>
  <c r="B37" i="33"/>
  <c r="C52" i="27"/>
  <c r="F52" i="27" s="1"/>
  <c r="D48" i="27"/>
  <c r="AD20" i="27"/>
  <c r="V45" i="27" l="1"/>
  <c r="P44" i="27"/>
  <c r="AC44" i="27" s="1"/>
  <c r="S44" i="27"/>
  <c r="V44" i="27"/>
  <c r="AF44" i="27" s="1"/>
  <c r="P45" i="27"/>
  <c r="AC45" i="27" s="1"/>
  <c r="S45" i="27"/>
  <c r="AA45" i="27"/>
  <c r="AA44" i="27"/>
  <c r="AF45" i="27"/>
  <c r="U40" i="27"/>
  <c r="AD40" i="27"/>
  <c r="U41" i="27"/>
  <c r="AE41" i="27"/>
  <c r="E48" i="27"/>
  <c r="H48" i="27" s="1"/>
  <c r="B39" i="33"/>
  <c r="C37" i="33"/>
  <c r="C56" i="27"/>
  <c r="F56" i="27" s="1"/>
  <c r="D52" i="27"/>
  <c r="I151" i="27"/>
  <c r="AL7" i="27" s="1"/>
  <c r="AJ17" i="27"/>
  <c r="AJ151" i="27" s="1"/>
  <c r="AK5" i="27" s="1"/>
  <c r="V49" i="27" l="1"/>
  <c r="AF49" i="27" s="1"/>
  <c r="S49" i="27"/>
  <c r="V48" i="27"/>
  <c r="AF48" i="27" s="1"/>
  <c r="S48" i="27"/>
  <c r="P49" i="27"/>
  <c r="AC49" i="27" s="1"/>
  <c r="P48" i="27"/>
  <c r="AC48" i="27" s="1"/>
  <c r="AA49" i="27"/>
  <c r="AA48" i="27"/>
  <c r="U44" i="27"/>
  <c r="AD44" i="27"/>
  <c r="U45" i="27"/>
  <c r="AE45" i="27"/>
  <c r="E52" i="27"/>
  <c r="H52" i="27" s="1"/>
  <c r="C39" i="33"/>
  <c r="B41" i="33"/>
  <c r="C63" i="27"/>
  <c r="F63" i="27" s="1"/>
  <c r="D56" i="27"/>
  <c r="AC16" i="27"/>
  <c r="V53" i="27" l="1"/>
  <c r="AF53" i="27" s="1"/>
  <c r="V52" i="27"/>
  <c r="AF52" i="27" s="1"/>
  <c r="P52" i="27"/>
  <c r="AC52" i="27" s="1"/>
  <c r="S52" i="27"/>
  <c r="P53" i="27"/>
  <c r="AC53" i="27" s="1"/>
  <c r="S53" i="27"/>
  <c r="AA52" i="27"/>
  <c r="AA53" i="27"/>
  <c r="U48" i="27"/>
  <c r="AD48" i="27"/>
  <c r="U49" i="27"/>
  <c r="AE49" i="27"/>
  <c r="C41" i="33"/>
  <c r="B43" i="33"/>
  <c r="E56" i="27"/>
  <c r="H56" i="27" s="1"/>
  <c r="C67" i="27"/>
  <c r="F67" i="27" s="1"/>
  <c r="D63" i="27"/>
  <c r="G18" i="10"/>
  <c r="F18" i="10"/>
  <c r="E18" i="10"/>
  <c r="V57" i="27" l="1"/>
  <c r="AF57" i="27" s="1"/>
  <c r="P57" i="27"/>
  <c r="AC57" i="27" s="1"/>
  <c r="V56" i="27"/>
  <c r="AF56" i="27" s="1"/>
  <c r="S56" i="27"/>
  <c r="S57" i="27"/>
  <c r="P56" i="27"/>
  <c r="AC56" i="27" s="1"/>
  <c r="H63" i="27"/>
  <c r="AA57" i="27"/>
  <c r="AA56" i="27"/>
  <c r="U52" i="27"/>
  <c r="AD52" i="27"/>
  <c r="U53" i="27"/>
  <c r="AE53" i="27"/>
  <c r="B45" i="33"/>
  <c r="C43" i="33"/>
  <c r="C71" i="27"/>
  <c r="F71" i="27" s="1"/>
  <c r="D67" i="27"/>
  <c r="E63" i="27"/>
  <c r="V64" i="27" l="1"/>
  <c r="P64" i="27"/>
  <c r="P63" i="27"/>
  <c r="AC63" i="27" s="1"/>
  <c r="S64" i="27"/>
  <c r="S63" i="27"/>
  <c r="V63" i="27"/>
  <c r="AF63" i="27" s="1"/>
  <c r="U56" i="27"/>
  <c r="AD56" i="27"/>
  <c r="AA64" i="27"/>
  <c r="AA63" i="27"/>
  <c r="AC64" i="27"/>
  <c r="AF64" i="27"/>
  <c r="U57" i="27"/>
  <c r="AE57" i="27"/>
  <c r="E67" i="27"/>
  <c r="H67" i="27" s="1"/>
  <c r="B47" i="33"/>
  <c r="C45" i="33"/>
  <c r="C75" i="27"/>
  <c r="F75" i="27" s="1"/>
  <c r="D71" i="27"/>
  <c r="V68" i="27" l="1"/>
  <c r="AF68" i="27" s="1"/>
  <c r="P67" i="27"/>
  <c r="AC67" i="27" s="1"/>
  <c r="P68" i="27"/>
  <c r="AC68" i="27" s="1"/>
  <c r="V67" i="27"/>
  <c r="AF67" i="27" s="1"/>
  <c r="S68" i="27"/>
  <c r="S67" i="27"/>
  <c r="H71" i="27"/>
  <c r="AA68" i="27"/>
  <c r="AA67" i="27"/>
  <c r="U64" i="27"/>
  <c r="AE64" i="27"/>
  <c r="U63" i="27"/>
  <c r="AD63" i="27"/>
  <c r="B49" i="33"/>
  <c r="C47" i="33"/>
  <c r="E71" i="27"/>
  <c r="C79" i="27"/>
  <c r="F79" i="27" s="1"/>
  <c r="D75" i="27"/>
  <c r="V72" i="27" l="1"/>
  <c r="AF72" i="27" s="1"/>
  <c r="S72" i="27"/>
  <c r="P71" i="27"/>
  <c r="AC71" i="27" s="1"/>
  <c r="P72" i="27"/>
  <c r="AC72" i="27" s="1"/>
  <c r="S71" i="27"/>
  <c r="V71" i="27"/>
  <c r="AF71" i="27" s="1"/>
  <c r="AA72" i="27"/>
  <c r="AA71" i="27"/>
  <c r="U67" i="27"/>
  <c r="AD67" i="27"/>
  <c r="U68" i="27"/>
  <c r="AE68" i="27"/>
  <c r="E75" i="27"/>
  <c r="H75" i="27" s="1"/>
  <c r="B51" i="33"/>
  <c r="C49" i="33"/>
  <c r="C83" i="27"/>
  <c r="F83" i="27" s="1"/>
  <c r="D79" i="27"/>
  <c r="AF17" i="27"/>
  <c r="AF16" i="27"/>
  <c r="V60" i="27"/>
  <c r="V76" i="27" l="1"/>
  <c r="AF76" i="27" s="1"/>
  <c r="S75" i="27"/>
  <c r="S76" i="27"/>
  <c r="P75" i="27"/>
  <c r="AC75" i="27" s="1"/>
  <c r="P76" i="27"/>
  <c r="AC76" i="27" s="1"/>
  <c r="V75" i="27"/>
  <c r="AF75" i="27" s="1"/>
  <c r="AA76" i="27"/>
  <c r="AA75" i="27"/>
  <c r="U72" i="27"/>
  <c r="AE72" i="27"/>
  <c r="U71" i="27"/>
  <c r="AD71" i="27"/>
  <c r="E79" i="27"/>
  <c r="H79" i="27" s="1"/>
  <c r="C51" i="33"/>
  <c r="B53" i="33"/>
  <c r="C87" i="27"/>
  <c r="F87" i="27" s="1"/>
  <c r="D83" i="27"/>
  <c r="P60" i="27"/>
  <c r="AA17" i="27"/>
  <c r="V80" i="27" l="1"/>
  <c r="AF80" i="27" s="1"/>
  <c r="S79" i="27"/>
  <c r="S80" i="27"/>
  <c r="P79" i="27"/>
  <c r="AC79" i="27" s="1"/>
  <c r="P80" i="27"/>
  <c r="AC80" i="27" s="1"/>
  <c r="V79" i="27"/>
  <c r="AF79" i="27" s="1"/>
  <c r="AA80" i="27"/>
  <c r="AA79" i="27"/>
  <c r="U75" i="27"/>
  <c r="AD75" i="27"/>
  <c r="U76" i="27"/>
  <c r="AE76" i="27"/>
  <c r="E83" i="27"/>
  <c r="H83" i="27" s="1"/>
  <c r="B55" i="33"/>
  <c r="C53" i="33"/>
  <c r="C91" i="27"/>
  <c r="F91" i="27" s="1"/>
  <c r="D87" i="27"/>
  <c r="AE17" i="27"/>
  <c r="AA16" i="27"/>
  <c r="AD16" i="27"/>
  <c r="S60" i="27"/>
  <c r="V84" i="27" l="1"/>
  <c r="AF84" i="27" s="1"/>
  <c r="S84" i="27"/>
  <c r="P84" i="27"/>
  <c r="AC84" i="27" s="1"/>
  <c r="P83" i="27"/>
  <c r="AC83" i="27" s="1"/>
  <c r="S83" i="27"/>
  <c r="V83" i="27"/>
  <c r="AF83" i="27" s="1"/>
  <c r="AA84" i="27"/>
  <c r="AA83" i="27"/>
  <c r="U79" i="27"/>
  <c r="AD79" i="27"/>
  <c r="U80" i="27"/>
  <c r="AE80" i="27"/>
  <c r="B57" i="33"/>
  <c r="C55" i="33"/>
  <c r="E87" i="27"/>
  <c r="H87" i="27" s="1"/>
  <c r="C95" i="27"/>
  <c r="F95" i="27" s="1"/>
  <c r="D91" i="27"/>
  <c r="AA62" i="27"/>
  <c r="AC17" i="27"/>
  <c r="V88" i="27" l="1"/>
  <c r="V87" i="27"/>
  <c r="AF87" i="27" s="1"/>
  <c r="S87" i="27"/>
  <c r="P87" i="27"/>
  <c r="AC87" i="27" s="1"/>
  <c r="S88" i="27"/>
  <c r="P88" i="27"/>
  <c r="AC88" i="27" s="1"/>
  <c r="U83" i="27"/>
  <c r="AD83" i="27"/>
  <c r="AA87" i="27"/>
  <c r="AA88" i="27"/>
  <c r="AF88" i="27"/>
  <c r="U84" i="27"/>
  <c r="AE84" i="27"/>
  <c r="E91" i="27"/>
  <c r="H91" i="27" s="1"/>
  <c r="C57" i="33"/>
  <c r="B59" i="33"/>
  <c r="C99" i="27"/>
  <c r="F99" i="27" s="1"/>
  <c r="D95" i="27"/>
  <c r="V92" i="27" l="1"/>
  <c r="AF92" i="27" s="1"/>
  <c r="P92" i="27"/>
  <c r="AC92" i="27" s="1"/>
  <c r="V91" i="27"/>
  <c r="AF91" i="27" s="1"/>
  <c r="S92" i="27"/>
  <c r="P91" i="27"/>
  <c r="AC91" i="27" s="1"/>
  <c r="S91" i="27"/>
  <c r="AA92" i="27"/>
  <c r="AA91" i="27"/>
  <c r="U87" i="27"/>
  <c r="AD87" i="27"/>
  <c r="U88" i="27"/>
  <c r="AE88" i="27"/>
  <c r="E95" i="27"/>
  <c r="H95" i="27" s="1"/>
  <c r="B61" i="33"/>
  <c r="C59" i="33"/>
  <c r="C106" i="27"/>
  <c r="F106" i="27" s="1"/>
  <c r="D99" i="27"/>
  <c r="V96" i="27" l="1"/>
  <c r="P96" i="27"/>
  <c r="V95" i="27"/>
  <c r="AF95" i="27" s="1"/>
  <c r="P95" i="27"/>
  <c r="S96" i="27"/>
  <c r="S95" i="27"/>
  <c r="H99" i="27"/>
  <c r="U91" i="27"/>
  <c r="AD91" i="27"/>
  <c r="AA96" i="27"/>
  <c r="AA95" i="27"/>
  <c r="AC96" i="27"/>
  <c r="AF96" i="27"/>
  <c r="U92" i="27"/>
  <c r="AE92" i="27"/>
  <c r="C61" i="33"/>
  <c r="B63" i="33"/>
  <c r="E99" i="27"/>
  <c r="C110" i="27"/>
  <c r="F110" i="27" s="1"/>
  <c r="D106" i="27"/>
  <c r="V100" i="27" l="1"/>
  <c r="V99" i="27"/>
  <c r="P100" i="27"/>
  <c r="S99" i="27"/>
  <c r="S100" i="27"/>
  <c r="P99" i="27"/>
  <c r="AC99" i="27" s="1"/>
  <c r="H106" i="27"/>
  <c r="AC100" i="27"/>
  <c r="AF100" i="27"/>
  <c r="AA100" i="27"/>
  <c r="AA99" i="27"/>
  <c r="AC95" i="27"/>
  <c r="U95" i="27"/>
  <c r="AD95" i="27"/>
  <c r="U96" i="27"/>
  <c r="AE96" i="27"/>
  <c r="E106" i="27"/>
  <c r="B65" i="33"/>
  <c r="C63" i="33"/>
  <c r="D110" i="27"/>
  <c r="C114" i="27"/>
  <c r="F114" i="27" s="1"/>
  <c r="H17" i="10"/>
  <c r="V107" i="27" l="1"/>
  <c r="AF107" i="27" s="1"/>
  <c r="S107" i="27"/>
  <c r="P107" i="27"/>
  <c r="AC107" i="27" s="1"/>
  <c r="V106" i="27"/>
  <c r="P106" i="27"/>
  <c r="S106" i="27"/>
  <c r="AA107" i="27"/>
  <c r="AA106" i="27"/>
  <c r="AF99" i="27"/>
  <c r="V103" i="27"/>
  <c r="U100" i="27"/>
  <c r="AE100" i="27"/>
  <c r="P103" i="27"/>
  <c r="U99" i="27"/>
  <c r="AD99" i="27"/>
  <c r="S103" i="27"/>
  <c r="B67" i="33"/>
  <c r="C65" i="33"/>
  <c r="E110" i="27"/>
  <c r="H110" i="27" s="1"/>
  <c r="C118" i="27"/>
  <c r="F118" i="27" s="1"/>
  <c r="D114" i="27"/>
  <c r="H18" i="10"/>
  <c r="I17" i="10"/>
  <c r="AH5" i="27" s="1"/>
  <c r="AA105" i="27"/>
  <c r="V111" i="27" l="1"/>
  <c r="S110" i="27"/>
  <c r="S111" i="27"/>
  <c r="P111" i="27"/>
  <c r="AC111" i="27" s="1"/>
  <c r="P110" i="27"/>
  <c r="AC110" i="27" s="1"/>
  <c r="V110" i="27"/>
  <c r="AF110" i="27" s="1"/>
  <c r="AA111" i="27"/>
  <c r="AA110" i="27"/>
  <c r="AF111" i="27"/>
  <c r="U107" i="27"/>
  <c r="AE107" i="27"/>
  <c r="X106" i="27"/>
  <c r="AF106" i="27"/>
  <c r="U106" i="27"/>
  <c r="AD106" i="27"/>
  <c r="R106" i="27"/>
  <c r="AC106" i="27"/>
  <c r="E114" i="27"/>
  <c r="H114" i="27" s="1"/>
  <c r="C67" i="33"/>
  <c r="B69" i="33"/>
  <c r="C122" i="27"/>
  <c r="F122" i="27" s="1"/>
  <c r="D118" i="27"/>
  <c r="E28" i="10"/>
  <c r="I18" i="10"/>
  <c r="V115" i="27" l="1"/>
  <c r="S114" i="27"/>
  <c r="S115" i="27"/>
  <c r="P114" i="27"/>
  <c r="AC114" i="27" s="1"/>
  <c r="V114" i="27"/>
  <c r="AF114" i="27" s="1"/>
  <c r="P115" i="27"/>
  <c r="AC115" i="27" s="1"/>
  <c r="H118" i="27"/>
  <c r="AA115" i="27"/>
  <c r="AA114" i="27"/>
  <c r="AF115" i="27"/>
  <c r="U110" i="27"/>
  <c r="AD110" i="27"/>
  <c r="U111" i="27"/>
  <c r="AE111" i="27"/>
  <c r="C69" i="33"/>
  <c r="B71" i="33"/>
  <c r="E118" i="27"/>
  <c r="C126" i="27"/>
  <c r="F126" i="27" s="1"/>
  <c r="D122" i="27"/>
  <c r="V119" i="27" l="1"/>
  <c r="S118" i="27"/>
  <c r="S119" i="27"/>
  <c r="V118" i="27"/>
  <c r="P118" i="27"/>
  <c r="P119" i="27"/>
  <c r="AC119" i="27" s="1"/>
  <c r="U114" i="27"/>
  <c r="AD114" i="27"/>
  <c r="U115" i="27"/>
  <c r="AE115" i="27"/>
  <c r="AF119" i="27"/>
  <c r="AA119" i="27"/>
  <c r="AA118" i="27"/>
  <c r="AF118" i="27"/>
  <c r="E122" i="27"/>
  <c r="H122" i="27" s="1"/>
  <c r="C71" i="33"/>
  <c r="B73" i="33"/>
  <c r="C130" i="27"/>
  <c r="F130" i="27" s="1"/>
  <c r="D126" i="27"/>
  <c r="V123" i="27" l="1"/>
  <c r="V122" i="27"/>
  <c r="AF122" i="27" s="1"/>
  <c r="S122" i="27"/>
  <c r="S123" i="27"/>
  <c r="P123" i="27"/>
  <c r="AC123" i="27" s="1"/>
  <c r="P122" i="27"/>
  <c r="AC122" i="27" s="1"/>
  <c r="AA122" i="27"/>
  <c r="AA123" i="27"/>
  <c r="AF123" i="27"/>
  <c r="AC118" i="27"/>
  <c r="U119" i="27"/>
  <c r="AE119" i="27"/>
  <c r="U118" i="27"/>
  <c r="AD118" i="27"/>
  <c r="E126" i="27"/>
  <c r="H126" i="27" s="1"/>
  <c r="C73" i="33"/>
  <c r="C134" i="27"/>
  <c r="F134" i="27" s="1"/>
  <c r="D130" i="27"/>
  <c r="V127" i="27" l="1"/>
  <c r="P126" i="27"/>
  <c r="P127" i="27"/>
  <c r="V126" i="27"/>
  <c r="AF126" i="27" s="1"/>
  <c r="S126" i="27"/>
  <c r="S127" i="27"/>
  <c r="U122" i="27"/>
  <c r="AD122" i="27"/>
  <c r="AA127" i="27"/>
  <c r="AF127" i="27"/>
  <c r="AA126" i="27"/>
  <c r="AC127" i="27"/>
  <c r="U123" i="27"/>
  <c r="AE123" i="27"/>
  <c r="E130" i="27"/>
  <c r="H130" i="27" s="1"/>
  <c r="C138" i="27"/>
  <c r="F138" i="27" s="1"/>
  <c r="D134" i="27"/>
  <c r="V131" i="27" l="1"/>
  <c r="P130" i="27"/>
  <c r="P131" i="27"/>
  <c r="V130" i="27"/>
  <c r="S130" i="27"/>
  <c r="S131" i="27"/>
  <c r="H134" i="27"/>
  <c r="AF130" i="27"/>
  <c r="AA131" i="27"/>
  <c r="AA130" i="27"/>
  <c r="AC130" i="27"/>
  <c r="AC131" i="27"/>
  <c r="AF131" i="27"/>
  <c r="U126" i="27"/>
  <c r="AD126" i="27"/>
  <c r="U127" i="27"/>
  <c r="AE127" i="27"/>
  <c r="AC126" i="27"/>
  <c r="E134" i="27"/>
  <c r="C142" i="27"/>
  <c r="F142" i="27" s="1"/>
  <c r="D138" i="27"/>
  <c r="V135" i="27" l="1"/>
  <c r="V134" i="27"/>
  <c r="AF134" i="27" s="1"/>
  <c r="S134" i="27"/>
  <c r="S135" i="27"/>
  <c r="P135" i="27"/>
  <c r="AC135" i="27" s="1"/>
  <c r="P134" i="27"/>
  <c r="AC134" i="27" s="1"/>
  <c r="U130" i="27"/>
  <c r="AD130" i="27"/>
  <c r="U131" i="27"/>
  <c r="AE131" i="27"/>
  <c r="AA135" i="27"/>
  <c r="AF135" i="27"/>
  <c r="AA134" i="27"/>
  <c r="E138" i="27"/>
  <c r="H138" i="27" s="1"/>
  <c r="D142" i="27"/>
  <c r="V139" i="27" l="1"/>
  <c r="S139" i="27"/>
  <c r="P139" i="27"/>
  <c r="AC139" i="27" s="1"/>
  <c r="S138" i="27"/>
  <c r="V138" i="27"/>
  <c r="AF138" i="27" s="1"/>
  <c r="P138" i="27"/>
  <c r="AC138" i="27" s="1"/>
  <c r="U134" i="27"/>
  <c r="AD134" i="27"/>
  <c r="AA139" i="27"/>
  <c r="AA138" i="27"/>
  <c r="AF139" i="27"/>
  <c r="U135" i="27"/>
  <c r="AE135" i="27"/>
  <c r="E142" i="27"/>
  <c r="H142" i="27" s="1"/>
  <c r="V143" i="27" l="1"/>
  <c r="S142" i="27"/>
  <c r="P142" i="27"/>
  <c r="S143" i="27"/>
  <c r="P143" i="27"/>
  <c r="AC143" i="27" s="1"/>
  <c r="V142" i="27"/>
  <c r="H151" i="27"/>
  <c r="U138" i="27"/>
  <c r="AD138" i="27"/>
  <c r="AA143" i="27"/>
  <c r="AF143" i="27"/>
  <c r="AA142" i="27"/>
  <c r="AC142" i="27"/>
  <c r="P146" i="27"/>
  <c r="U139" i="27"/>
  <c r="AE139" i="27"/>
  <c r="AA148" i="27" l="1"/>
  <c r="AA6" i="27" s="1"/>
  <c r="U142" i="27"/>
  <c r="AD142" i="27"/>
  <c r="AD151" i="27" s="1"/>
  <c r="AD5" i="27" s="1"/>
  <c r="S146" i="27"/>
  <c r="U143" i="27"/>
  <c r="AE143" i="27"/>
  <c r="AC151" i="27"/>
  <c r="AC5" i="27" s="1"/>
  <c r="AB151" i="27"/>
  <c r="AB5" i="27" s="1"/>
  <c r="AF142" i="27"/>
  <c r="AF151" i="27" s="1"/>
  <c r="AG5" i="27" s="1"/>
  <c r="V146" i="27"/>
  <c r="AE151" i="27" l="1"/>
  <c r="AF5" i="27" s="1"/>
  <c r="AE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nishikawa</author>
  </authors>
  <commentList>
    <comment ref="I31" authorId="0" shapeId="0" xr:uid="{EEFDA7ED-C642-4BE6-A6D6-6B2F45491F74}">
      <text>
        <r>
          <rPr>
            <b/>
            <sz val="9"/>
            <color indexed="81"/>
            <rFont val="ＭＳ Ｐゴシック"/>
            <family val="3"/>
            <charset val="128"/>
          </rPr>
          <t>西暦入力:
例　2019/5/1</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rd-sokn001</author>
  </authors>
  <commentList>
    <comment ref="B2" authorId="0" shapeId="0" xr:uid="{D9BAC324-DA52-4CC7-B172-8F95B289CFB2}">
      <text>
        <r>
          <rPr>
            <b/>
            <sz val="9"/>
            <color indexed="81"/>
            <rFont val="MS P ゴシック"/>
            <family val="3"/>
            <charset val="128"/>
          </rPr>
          <t>対象年度</t>
        </r>
        <r>
          <rPr>
            <sz val="9"/>
            <color indexed="81"/>
            <rFont val="MS P ゴシック"/>
            <family val="3"/>
            <charset val="128"/>
          </rPr>
          <t xml:space="preserve">
　2021年度の場合：
　　</t>
        </r>
        <r>
          <rPr>
            <sz val="9"/>
            <color indexed="10"/>
            <rFont val="MS P ゴシック"/>
            <family val="3"/>
            <charset val="128"/>
          </rPr>
          <t>西暦数字のみ入力</t>
        </r>
      </text>
    </comment>
  </commentList>
</comments>
</file>

<file path=xl/sharedStrings.xml><?xml version="1.0" encoding="utf-8"?>
<sst xmlns="http://schemas.openxmlformats.org/spreadsheetml/2006/main" count="1456" uniqueCount="361">
  <si>
    <t>日</t>
    <rPh sb="0" eb="1">
      <t>ヒ</t>
    </rPh>
    <phoneticPr fontId="3"/>
  </si>
  <si>
    <t>開始時間</t>
    <rPh sb="0" eb="2">
      <t>カイシ</t>
    </rPh>
    <rPh sb="2" eb="4">
      <t>ジカン</t>
    </rPh>
    <phoneticPr fontId="3"/>
  </si>
  <si>
    <t>～</t>
    <phoneticPr fontId="3"/>
  </si>
  <si>
    <t>終了時間</t>
    <rPh sb="0" eb="2">
      <t>シュウリョウ</t>
    </rPh>
    <rPh sb="2" eb="4">
      <t>ジカン</t>
    </rPh>
    <phoneticPr fontId="3"/>
  </si>
  <si>
    <t>時間外労働時間</t>
    <rPh sb="0" eb="3">
      <t>ジカンガイ</t>
    </rPh>
    <rPh sb="3" eb="5">
      <t>ロウドウ</t>
    </rPh>
    <rPh sb="5" eb="7">
      <t>ジカン</t>
    </rPh>
    <phoneticPr fontId="3"/>
  </si>
  <si>
    <t>曜</t>
    <rPh sb="0" eb="1">
      <t>ヨウ</t>
    </rPh>
    <phoneticPr fontId="3"/>
  </si>
  <si>
    <t>深夜割増労働時間</t>
    <rPh sb="0" eb="2">
      <t>シンヤ</t>
    </rPh>
    <rPh sb="2" eb="4">
      <t>ワリマシ</t>
    </rPh>
    <rPh sb="4" eb="6">
      <t>ロウドウ</t>
    </rPh>
    <rPh sb="6" eb="8">
      <t>ジカン</t>
    </rPh>
    <phoneticPr fontId="3"/>
  </si>
  <si>
    <t>金額</t>
    <rPh sb="0" eb="2">
      <t>キンガク</t>
    </rPh>
    <phoneticPr fontId="3"/>
  </si>
  <si>
    <t>実動時間</t>
    <rPh sb="0" eb="2">
      <t>ジツドウ</t>
    </rPh>
    <rPh sb="2" eb="4">
      <t>ジカン</t>
    </rPh>
    <phoneticPr fontId="3"/>
  </si>
  <si>
    <t>鳶　工</t>
    <rPh sb="0" eb="1">
      <t>トビ</t>
    </rPh>
    <rPh sb="2" eb="3">
      <t>コウ</t>
    </rPh>
    <phoneticPr fontId="3"/>
  </si>
  <si>
    <t>工種リスト</t>
    <rPh sb="0" eb="1">
      <t>コウ</t>
    </rPh>
    <rPh sb="1" eb="2">
      <t>シュ</t>
    </rPh>
    <phoneticPr fontId="3"/>
  </si>
  <si>
    <t>ｺｰﾄﾞ</t>
    <phoneticPr fontId="3"/>
  </si>
  <si>
    <t>工種名称</t>
    <rPh sb="0" eb="1">
      <t>コウ</t>
    </rPh>
    <rPh sb="1" eb="2">
      <t>シュ</t>
    </rPh>
    <rPh sb="2" eb="4">
      <t>メイショウ</t>
    </rPh>
    <phoneticPr fontId="3"/>
  </si>
  <si>
    <t>【材料・資材】</t>
    <rPh sb="1" eb="3">
      <t>ザイリョウ</t>
    </rPh>
    <rPh sb="4" eb="6">
      <t>シザイ</t>
    </rPh>
    <phoneticPr fontId="3"/>
  </si>
  <si>
    <t>材料・資材（仮設）</t>
    <rPh sb="0" eb="2">
      <t>ザイリョウ</t>
    </rPh>
    <rPh sb="3" eb="5">
      <t>シザイ</t>
    </rPh>
    <rPh sb="6" eb="8">
      <t>カセツ</t>
    </rPh>
    <phoneticPr fontId="3"/>
  </si>
  <si>
    <t>材料・資材（工事）</t>
    <rPh sb="0" eb="2">
      <t>ザイリョウ</t>
    </rPh>
    <rPh sb="3" eb="5">
      <t>シザイ</t>
    </rPh>
    <rPh sb="6" eb="8">
      <t>コウジ</t>
    </rPh>
    <phoneticPr fontId="3"/>
  </si>
  <si>
    <t>材料・資材（共通）</t>
    <rPh sb="0" eb="2">
      <t>ザイリョウ</t>
    </rPh>
    <rPh sb="3" eb="5">
      <t>シザイ</t>
    </rPh>
    <rPh sb="6" eb="8">
      <t>キョウツウ</t>
    </rPh>
    <phoneticPr fontId="3"/>
  </si>
  <si>
    <t>【共通仮設工事】</t>
    <rPh sb="1" eb="3">
      <t>キョウツウ</t>
    </rPh>
    <rPh sb="3" eb="5">
      <t>カセツ</t>
    </rPh>
    <rPh sb="5" eb="7">
      <t>コウジ</t>
    </rPh>
    <phoneticPr fontId="3"/>
  </si>
  <si>
    <t>共　　施設・建物</t>
    <rPh sb="3" eb="5">
      <t>シセツ</t>
    </rPh>
    <rPh sb="6" eb="8">
      <t>タテモノ</t>
    </rPh>
    <phoneticPr fontId="3"/>
  </si>
  <si>
    <t>共　　機械器具</t>
    <rPh sb="3" eb="5">
      <t>キカイ</t>
    </rPh>
    <rPh sb="5" eb="7">
      <t>キグ</t>
    </rPh>
    <phoneticPr fontId="3"/>
  </si>
  <si>
    <t>共　　仮設諸設備</t>
    <rPh sb="3" eb="5">
      <t>カセツ</t>
    </rPh>
    <rPh sb="5" eb="6">
      <t>ショ</t>
    </rPh>
    <rPh sb="6" eb="8">
      <t>セツビ</t>
    </rPh>
    <phoneticPr fontId="3"/>
  </si>
  <si>
    <t>共　　試験調査</t>
    <rPh sb="3" eb="5">
      <t>シケン</t>
    </rPh>
    <rPh sb="5" eb="7">
      <t>チョウサ</t>
    </rPh>
    <phoneticPr fontId="3"/>
  </si>
  <si>
    <t>共　　完成クリーニング</t>
    <rPh sb="3" eb="5">
      <t>カンセイ</t>
    </rPh>
    <phoneticPr fontId="3"/>
  </si>
  <si>
    <t>共　　安全環境</t>
    <rPh sb="3" eb="5">
      <t>アンゼン</t>
    </rPh>
    <rPh sb="5" eb="7">
      <t>カンキョウ</t>
    </rPh>
    <phoneticPr fontId="3"/>
  </si>
  <si>
    <t>共　　運搬交通</t>
    <rPh sb="3" eb="5">
      <t>ウンパン</t>
    </rPh>
    <rPh sb="5" eb="7">
      <t>コウツウ</t>
    </rPh>
    <phoneticPr fontId="3"/>
  </si>
  <si>
    <t>【直接仮設工事】</t>
    <rPh sb="1" eb="3">
      <t>チョクセツ</t>
    </rPh>
    <rPh sb="3" eb="5">
      <t>カセツ</t>
    </rPh>
    <rPh sb="5" eb="7">
      <t>コウジ</t>
    </rPh>
    <phoneticPr fontId="3"/>
  </si>
  <si>
    <t>直　　測量・調査</t>
    <rPh sb="3" eb="5">
      <t>ソクリョウ</t>
    </rPh>
    <rPh sb="6" eb="8">
      <t>チョウサ</t>
    </rPh>
    <phoneticPr fontId="3"/>
  </si>
  <si>
    <t>直　　仮設器材</t>
    <rPh sb="0" eb="1">
      <t>チョク</t>
    </rPh>
    <rPh sb="3" eb="5">
      <t>カセツ</t>
    </rPh>
    <rPh sb="5" eb="7">
      <t>キザイ</t>
    </rPh>
    <phoneticPr fontId="3"/>
  </si>
  <si>
    <t>直　　足場組立・解体</t>
    <rPh sb="0" eb="1">
      <t>チョク</t>
    </rPh>
    <rPh sb="3" eb="5">
      <t>アシバ</t>
    </rPh>
    <rPh sb="5" eb="7">
      <t>クミタテ</t>
    </rPh>
    <rPh sb="8" eb="10">
      <t>カイタイ</t>
    </rPh>
    <phoneticPr fontId="3"/>
  </si>
  <si>
    <t>直　　産業廃棄物処分</t>
    <rPh sb="0" eb="1">
      <t>チョク</t>
    </rPh>
    <rPh sb="3" eb="5">
      <t>サンギョウ</t>
    </rPh>
    <rPh sb="5" eb="8">
      <t>ハイキブツ</t>
    </rPh>
    <rPh sb="8" eb="10">
      <t>ショブン</t>
    </rPh>
    <phoneticPr fontId="3"/>
  </si>
  <si>
    <t>直　　養生・清掃</t>
    <rPh sb="0" eb="1">
      <t>チョク</t>
    </rPh>
    <rPh sb="3" eb="5">
      <t>ヨウジョウ</t>
    </rPh>
    <rPh sb="6" eb="8">
      <t>セイソウ</t>
    </rPh>
    <phoneticPr fontId="3"/>
  </si>
  <si>
    <t>直　　運搬交通</t>
    <rPh sb="0" eb="1">
      <t>チョク</t>
    </rPh>
    <rPh sb="3" eb="5">
      <t>ウンパン</t>
    </rPh>
    <rPh sb="5" eb="7">
      <t>コウツウ</t>
    </rPh>
    <phoneticPr fontId="3"/>
  </si>
  <si>
    <t>杭工事</t>
    <rPh sb="0" eb="1">
      <t>クイ</t>
    </rPh>
    <rPh sb="1" eb="3">
      <t>コウジ</t>
    </rPh>
    <phoneticPr fontId="3"/>
  </si>
  <si>
    <t>土工事</t>
    <rPh sb="0" eb="1">
      <t>ド</t>
    </rPh>
    <rPh sb="1" eb="3">
      <t>コウジ</t>
    </rPh>
    <phoneticPr fontId="3"/>
  </si>
  <si>
    <t>コンクリート工事</t>
    <rPh sb="6" eb="8">
      <t>コウジ</t>
    </rPh>
    <phoneticPr fontId="3"/>
  </si>
  <si>
    <t>鉄筋工事</t>
    <rPh sb="0" eb="2">
      <t>テッキン</t>
    </rPh>
    <rPh sb="2" eb="4">
      <t>コウジ</t>
    </rPh>
    <phoneticPr fontId="3"/>
  </si>
  <si>
    <t>鉄骨工事</t>
    <rPh sb="0" eb="2">
      <t>テッコツ</t>
    </rPh>
    <rPh sb="2" eb="4">
      <t>コウジ</t>
    </rPh>
    <phoneticPr fontId="3"/>
  </si>
  <si>
    <t>組積工事</t>
    <rPh sb="0" eb="1">
      <t>クミ</t>
    </rPh>
    <rPh sb="1" eb="2">
      <t>ツミ</t>
    </rPh>
    <rPh sb="2" eb="4">
      <t>コウジ</t>
    </rPh>
    <phoneticPr fontId="3"/>
  </si>
  <si>
    <t>防水工事</t>
    <rPh sb="0" eb="2">
      <t>ボウスイ</t>
    </rPh>
    <rPh sb="2" eb="4">
      <t>コウジ</t>
    </rPh>
    <phoneticPr fontId="3"/>
  </si>
  <si>
    <t>石・擬石工事</t>
    <rPh sb="0" eb="1">
      <t>イシ</t>
    </rPh>
    <rPh sb="2" eb="3">
      <t>ギ</t>
    </rPh>
    <rPh sb="3" eb="4">
      <t>イシ</t>
    </rPh>
    <rPh sb="4" eb="6">
      <t>コウジ</t>
    </rPh>
    <phoneticPr fontId="3"/>
  </si>
  <si>
    <t>タイル工事</t>
    <rPh sb="3" eb="5">
      <t>コウジ</t>
    </rPh>
    <phoneticPr fontId="3"/>
  </si>
  <si>
    <t>木工事</t>
    <rPh sb="0" eb="1">
      <t>モク</t>
    </rPh>
    <rPh sb="1" eb="3">
      <t>コウジ</t>
    </rPh>
    <phoneticPr fontId="3"/>
  </si>
  <si>
    <t>外装工事</t>
    <rPh sb="0" eb="2">
      <t>ガイソウ</t>
    </rPh>
    <rPh sb="2" eb="4">
      <t>コウジ</t>
    </rPh>
    <phoneticPr fontId="3"/>
  </si>
  <si>
    <t>金属工事</t>
    <rPh sb="0" eb="2">
      <t>キンゾク</t>
    </rPh>
    <rPh sb="2" eb="4">
      <t>コウジ</t>
    </rPh>
    <phoneticPr fontId="3"/>
  </si>
  <si>
    <t>左官工事</t>
    <rPh sb="0" eb="2">
      <t>サカン</t>
    </rPh>
    <rPh sb="2" eb="4">
      <t>コウジ</t>
    </rPh>
    <phoneticPr fontId="3"/>
  </si>
  <si>
    <t>木製建具工事</t>
    <rPh sb="0" eb="2">
      <t>モクセイ</t>
    </rPh>
    <rPh sb="2" eb="4">
      <t>タテグ</t>
    </rPh>
    <rPh sb="4" eb="6">
      <t>コウジ</t>
    </rPh>
    <phoneticPr fontId="3"/>
  </si>
  <si>
    <t>鋼製建具工事</t>
    <rPh sb="0" eb="2">
      <t>コウセイ</t>
    </rPh>
    <rPh sb="2" eb="4">
      <t>タテグ</t>
    </rPh>
    <rPh sb="4" eb="6">
      <t>コウジ</t>
    </rPh>
    <phoneticPr fontId="3"/>
  </si>
  <si>
    <t>ガラス工事</t>
    <rPh sb="3" eb="5">
      <t>コウジ</t>
    </rPh>
    <phoneticPr fontId="3"/>
  </si>
  <si>
    <t>塗装工事</t>
    <rPh sb="0" eb="2">
      <t>トソウ</t>
    </rPh>
    <rPh sb="2" eb="4">
      <t>コウジ</t>
    </rPh>
    <phoneticPr fontId="3"/>
  </si>
  <si>
    <t>特殊工事</t>
    <rPh sb="0" eb="2">
      <t>トクシュ</t>
    </rPh>
    <rPh sb="2" eb="4">
      <t>コウジ</t>
    </rPh>
    <phoneticPr fontId="3"/>
  </si>
  <si>
    <t>解体工事</t>
    <rPh sb="0" eb="2">
      <t>カイタイ</t>
    </rPh>
    <rPh sb="2" eb="4">
      <t>コウジ</t>
    </rPh>
    <phoneticPr fontId="3"/>
  </si>
  <si>
    <t>工作物工事</t>
    <rPh sb="0" eb="3">
      <t>コウサクブツ</t>
    </rPh>
    <rPh sb="3" eb="5">
      <t>コウジ</t>
    </rPh>
    <phoneticPr fontId="3"/>
  </si>
  <si>
    <t>一括工事</t>
    <rPh sb="0" eb="2">
      <t>イッカツ</t>
    </rPh>
    <rPh sb="2" eb="4">
      <t>コウジ</t>
    </rPh>
    <phoneticPr fontId="3"/>
  </si>
  <si>
    <t>電気設備工事</t>
    <rPh sb="0" eb="2">
      <t>デンキ</t>
    </rPh>
    <rPh sb="2" eb="4">
      <t>セツビ</t>
    </rPh>
    <rPh sb="4" eb="6">
      <t>コウジ</t>
    </rPh>
    <phoneticPr fontId="3"/>
  </si>
  <si>
    <t>給排水衛生設備工事</t>
    <rPh sb="0" eb="1">
      <t>キュウ</t>
    </rPh>
    <rPh sb="1" eb="3">
      <t>ハイスイ</t>
    </rPh>
    <rPh sb="3" eb="5">
      <t>エイセイ</t>
    </rPh>
    <rPh sb="5" eb="7">
      <t>セツビ</t>
    </rPh>
    <rPh sb="7" eb="9">
      <t>コウジ</t>
    </rPh>
    <phoneticPr fontId="3"/>
  </si>
  <si>
    <t>浄化槽設備工事</t>
    <rPh sb="0" eb="3">
      <t>ジョウカソウ</t>
    </rPh>
    <rPh sb="3" eb="5">
      <t>セツビ</t>
    </rPh>
    <rPh sb="5" eb="7">
      <t>コウジ</t>
    </rPh>
    <phoneticPr fontId="3"/>
  </si>
  <si>
    <t>換気空調設備工事</t>
    <rPh sb="0" eb="2">
      <t>カンキ</t>
    </rPh>
    <rPh sb="2" eb="4">
      <t>クウチョウ</t>
    </rPh>
    <rPh sb="4" eb="6">
      <t>セツビ</t>
    </rPh>
    <rPh sb="6" eb="8">
      <t>コウジ</t>
    </rPh>
    <phoneticPr fontId="3"/>
  </si>
  <si>
    <t>厨房設備工事</t>
    <rPh sb="0" eb="2">
      <t>チュウボウ</t>
    </rPh>
    <rPh sb="2" eb="4">
      <t>セツビ</t>
    </rPh>
    <rPh sb="4" eb="6">
      <t>コウジ</t>
    </rPh>
    <phoneticPr fontId="3"/>
  </si>
  <si>
    <t>搬送設備工事</t>
    <rPh sb="0" eb="2">
      <t>ハンソウ</t>
    </rPh>
    <rPh sb="2" eb="4">
      <t>セツビ</t>
    </rPh>
    <rPh sb="4" eb="6">
      <t>コウジ</t>
    </rPh>
    <phoneticPr fontId="3"/>
  </si>
  <si>
    <t>その他設備工事</t>
    <rPh sb="2" eb="3">
      <t>タ</t>
    </rPh>
    <rPh sb="3" eb="5">
      <t>セツビ</t>
    </rPh>
    <rPh sb="5" eb="7">
      <t>コウジ</t>
    </rPh>
    <phoneticPr fontId="3"/>
  </si>
  <si>
    <t>現場管理</t>
    <rPh sb="2" eb="4">
      <t>カンリ</t>
    </rPh>
    <phoneticPr fontId="3"/>
  </si>
  <si>
    <t>現場事務用品・消耗品</t>
    <rPh sb="0" eb="2">
      <t>ゲンバ</t>
    </rPh>
    <rPh sb="2" eb="4">
      <t>ジム</t>
    </rPh>
    <rPh sb="4" eb="6">
      <t>ヨウヒン</t>
    </rPh>
    <rPh sb="7" eb="9">
      <t>ショウモウ</t>
    </rPh>
    <rPh sb="9" eb="10">
      <t>ヒン</t>
    </rPh>
    <phoneticPr fontId="3"/>
  </si>
  <si>
    <t>【本店・営業所】</t>
    <rPh sb="1" eb="3">
      <t>ホンテン</t>
    </rPh>
    <rPh sb="4" eb="7">
      <t>エイギョウショ</t>
    </rPh>
    <phoneticPr fontId="3"/>
  </si>
  <si>
    <t>事務用品・消耗品</t>
    <rPh sb="0" eb="2">
      <t>ジム</t>
    </rPh>
    <rPh sb="2" eb="4">
      <t>ヨウヒン</t>
    </rPh>
    <rPh sb="5" eb="7">
      <t>ショウモウ</t>
    </rPh>
    <rPh sb="7" eb="8">
      <t>ヒン</t>
    </rPh>
    <phoneticPr fontId="3"/>
  </si>
  <si>
    <t>事務所装置・備品</t>
    <rPh sb="0" eb="2">
      <t>ジム</t>
    </rPh>
    <rPh sb="2" eb="3">
      <t>ショ</t>
    </rPh>
    <rPh sb="3" eb="5">
      <t>ソウチ</t>
    </rPh>
    <rPh sb="6" eb="8">
      <t>ビヒン</t>
    </rPh>
    <phoneticPr fontId="3"/>
  </si>
  <si>
    <t>車両整備・車検</t>
    <rPh sb="0" eb="2">
      <t>シャリョウ</t>
    </rPh>
    <rPh sb="2" eb="4">
      <t>セイビ</t>
    </rPh>
    <rPh sb="5" eb="7">
      <t>シャケン</t>
    </rPh>
    <phoneticPr fontId="3"/>
  </si>
  <si>
    <t>本店・営業所施設整備</t>
    <rPh sb="0" eb="2">
      <t>ホンテン</t>
    </rPh>
    <rPh sb="3" eb="6">
      <t>エイギョウショ</t>
    </rPh>
    <rPh sb="6" eb="8">
      <t>シセツ</t>
    </rPh>
    <rPh sb="8" eb="10">
      <t>セイビ</t>
    </rPh>
    <phoneticPr fontId="3"/>
  </si>
  <si>
    <t>勘定科目名</t>
    <rPh sb="0" eb="2">
      <t>カンジョウ</t>
    </rPh>
    <rPh sb="2" eb="4">
      <t>カモク</t>
    </rPh>
    <rPh sb="4" eb="5">
      <t>メイ</t>
    </rPh>
    <phoneticPr fontId="3"/>
  </si>
  <si>
    <t>601　工）材料費</t>
    <rPh sb="4" eb="5">
      <t>コウ</t>
    </rPh>
    <rPh sb="6" eb="9">
      <t>ザイリョウヒ</t>
    </rPh>
    <phoneticPr fontId="3"/>
  </si>
  <si>
    <t>622　工）外注労務費</t>
    <rPh sb="6" eb="8">
      <t>ガイチュウ</t>
    </rPh>
    <rPh sb="8" eb="11">
      <t>ロウムヒ</t>
    </rPh>
    <phoneticPr fontId="3"/>
  </si>
  <si>
    <t>630　工）外注費</t>
    <rPh sb="6" eb="9">
      <t>ガイチュウヒ</t>
    </rPh>
    <phoneticPr fontId="3"/>
  </si>
  <si>
    <t>645　工）仮設経費</t>
    <rPh sb="6" eb="8">
      <t>カセツ</t>
    </rPh>
    <rPh sb="8" eb="10">
      <t>ケイヒ</t>
    </rPh>
    <phoneticPr fontId="3"/>
  </si>
  <si>
    <t>649　工）機械経費</t>
    <rPh sb="6" eb="8">
      <t>キカイ</t>
    </rPh>
    <rPh sb="8" eb="10">
      <t>ケイヒ</t>
    </rPh>
    <phoneticPr fontId="3"/>
  </si>
  <si>
    <t>652　工）水光熱費</t>
    <rPh sb="6" eb="7">
      <t>スイ</t>
    </rPh>
    <rPh sb="7" eb="10">
      <t>コウネツヒ</t>
    </rPh>
    <phoneticPr fontId="3"/>
  </si>
  <si>
    <t>653　工）設計費</t>
    <rPh sb="6" eb="8">
      <t>セッケイ</t>
    </rPh>
    <rPh sb="8" eb="9">
      <t>ヒ</t>
    </rPh>
    <phoneticPr fontId="3"/>
  </si>
  <si>
    <t>655　工）租税公課</t>
    <rPh sb="6" eb="8">
      <t>ソゼイ</t>
    </rPh>
    <rPh sb="8" eb="10">
      <t>コウカ</t>
    </rPh>
    <phoneticPr fontId="3"/>
  </si>
  <si>
    <t>656　工）地代家賃</t>
    <rPh sb="6" eb="8">
      <t>ジダイ</t>
    </rPh>
    <rPh sb="8" eb="10">
      <t>ヤチン</t>
    </rPh>
    <phoneticPr fontId="3"/>
  </si>
  <si>
    <t>657　工）保険料</t>
    <rPh sb="6" eb="8">
      <t>ホケン</t>
    </rPh>
    <rPh sb="8" eb="9">
      <t>リョウ</t>
    </rPh>
    <phoneticPr fontId="3"/>
  </si>
  <si>
    <t>660　共）給与手当</t>
    <rPh sb="4" eb="5">
      <t>キョウ</t>
    </rPh>
    <rPh sb="6" eb="8">
      <t>キュウヨ</t>
    </rPh>
    <rPh sb="8" eb="10">
      <t>テアテ</t>
    </rPh>
    <phoneticPr fontId="3"/>
  </si>
  <si>
    <t>661　共）賞与</t>
    <rPh sb="6" eb="8">
      <t>ショウヨ</t>
    </rPh>
    <phoneticPr fontId="3"/>
  </si>
  <si>
    <t>664　共）法定福利費</t>
    <rPh sb="6" eb="8">
      <t>ホウテイ</t>
    </rPh>
    <rPh sb="8" eb="10">
      <t>フクリ</t>
    </rPh>
    <rPh sb="10" eb="11">
      <t>ヒ</t>
    </rPh>
    <phoneticPr fontId="3"/>
  </si>
  <si>
    <t>665　共）福利厚生費</t>
    <rPh sb="6" eb="8">
      <t>フクリ</t>
    </rPh>
    <rPh sb="8" eb="11">
      <t>コウセイヒ</t>
    </rPh>
    <phoneticPr fontId="3"/>
  </si>
  <si>
    <t>666　工）消耗品費</t>
    <rPh sb="6" eb="8">
      <t>ショウモウ</t>
    </rPh>
    <rPh sb="8" eb="9">
      <t>ヒン</t>
    </rPh>
    <rPh sb="9" eb="10">
      <t>ヒ</t>
    </rPh>
    <phoneticPr fontId="3"/>
  </si>
  <si>
    <t>669　工）通信費</t>
    <rPh sb="6" eb="9">
      <t>ツウシンヒ</t>
    </rPh>
    <phoneticPr fontId="3"/>
  </si>
  <si>
    <t>670　工）交通費</t>
    <rPh sb="6" eb="9">
      <t>コウツウヒ</t>
    </rPh>
    <phoneticPr fontId="3"/>
  </si>
  <si>
    <t>671　工）交際費</t>
    <rPh sb="6" eb="9">
      <t>コウサイヒ</t>
    </rPh>
    <phoneticPr fontId="3"/>
  </si>
  <si>
    <t>674　工）会議費</t>
    <rPh sb="6" eb="9">
      <t>カイギヒ</t>
    </rPh>
    <phoneticPr fontId="3"/>
  </si>
  <si>
    <t>675　工）諸会費</t>
    <rPh sb="6" eb="7">
      <t>ショ</t>
    </rPh>
    <rPh sb="7" eb="9">
      <t>カイヒ</t>
    </rPh>
    <phoneticPr fontId="3"/>
  </si>
  <si>
    <t>677　工）その他経費</t>
    <rPh sb="8" eb="9">
      <t>タ</t>
    </rPh>
    <rPh sb="9" eb="11">
      <t>ケイヒ</t>
    </rPh>
    <phoneticPr fontId="3"/>
  </si>
  <si>
    <t>692　工）雑費</t>
    <rPh sb="6" eb="8">
      <t>ザッピ</t>
    </rPh>
    <phoneticPr fontId="3"/>
  </si>
  <si>
    <t>726　旅費交通費</t>
    <rPh sb="4" eb="6">
      <t>リョヒ</t>
    </rPh>
    <rPh sb="6" eb="9">
      <t>コウツウヒ</t>
    </rPh>
    <phoneticPr fontId="3"/>
  </si>
  <si>
    <t>727　通信費</t>
    <rPh sb="4" eb="7">
      <t>ツウシンヒ</t>
    </rPh>
    <phoneticPr fontId="3"/>
  </si>
  <si>
    <t>731　荷造運賃</t>
    <rPh sb="4" eb="5">
      <t>ニ</t>
    </rPh>
    <rPh sb="5" eb="6">
      <t>ツク</t>
    </rPh>
    <rPh sb="6" eb="8">
      <t>ウンチン</t>
    </rPh>
    <phoneticPr fontId="3"/>
  </si>
  <si>
    <t>733　交際費</t>
    <rPh sb="4" eb="7">
      <t>コウサイヒ</t>
    </rPh>
    <phoneticPr fontId="3"/>
  </si>
  <si>
    <t>734　会議費</t>
    <rPh sb="4" eb="7">
      <t>カイギヒ</t>
    </rPh>
    <phoneticPr fontId="3"/>
  </si>
  <si>
    <t>736　水道光熱費</t>
    <rPh sb="4" eb="6">
      <t>スイドウ</t>
    </rPh>
    <rPh sb="6" eb="9">
      <t>コウネツヒ</t>
    </rPh>
    <phoneticPr fontId="3"/>
  </si>
  <si>
    <t>737　消耗品費</t>
    <rPh sb="4" eb="6">
      <t>ショウモウ</t>
    </rPh>
    <rPh sb="6" eb="7">
      <t>ヒン</t>
    </rPh>
    <rPh sb="7" eb="8">
      <t>ヒ</t>
    </rPh>
    <phoneticPr fontId="3"/>
  </si>
  <si>
    <t>738　租税公課</t>
    <rPh sb="4" eb="6">
      <t>ソゼイ</t>
    </rPh>
    <rPh sb="6" eb="8">
      <t>コウカ</t>
    </rPh>
    <phoneticPr fontId="3"/>
  </si>
  <si>
    <t>739　図書費</t>
    <rPh sb="4" eb="7">
      <t>トショヒ</t>
    </rPh>
    <phoneticPr fontId="3"/>
  </si>
  <si>
    <t>741　支払手数料</t>
    <rPh sb="4" eb="6">
      <t>シハラ</t>
    </rPh>
    <rPh sb="6" eb="9">
      <t>テスウリョウ</t>
    </rPh>
    <phoneticPr fontId="3"/>
  </si>
  <si>
    <t>742　諸会費</t>
    <rPh sb="4" eb="5">
      <t>ショ</t>
    </rPh>
    <rPh sb="5" eb="7">
      <t>カイヒ</t>
    </rPh>
    <phoneticPr fontId="3"/>
  </si>
  <si>
    <t>745　地代家賃</t>
    <rPh sb="4" eb="6">
      <t>ジダイ</t>
    </rPh>
    <rPh sb="6" eb="8">
      <t>ヤチン</t>
    </rPh>
    <phoneticPr fontId="3"/>
  </si>
  <si>
    <t>746　保険料</t>
    <rPh sb="4" eb="6">
      <t>ホケン</t>
    </rPh>
    <rPh sb="6" eb="7">
      <t>リョウ</t>
    </rPh>
    <phoneticPr fontId="3"/>
  </si>
  <si>
    <t>747　修繕費</t>
    <rPh sb="4" eb="7">
      <t>シュウゼンヒ</t>
    </rPh>
    <phoneticPr fontId="3"/>
  </si>
  <si>
    <t>748　事務用品費</t>
    <rPh sb="4" eb="6">
      <t>ジム</t>
    </rPh>
    <rPh sb="6" eb="8">
      <t>ヨウヒン</t>
    </rPh>
    <rPh sb="8" eb="9">
      <t>ヒ</t>
    </rPh>
    <phoneticPr fontId="3"/>
  </si>
  <si>
    <t>749　調査研究費</t>
    <rPh sb="4" eb="6">
      <t>チョウサ</t>
    </rPh>
    <rPh sb="6" eb="9">
      <t>ケンキュウヒ</t>
    </rPh>
    <phoneticPr fontId="3"/>
  </si>
  <si>
    <t>791　雑費</t>
    <rPh sb="4" eb="6">
      <t>ザッピ</t>
    </rPh>
    <phoneticPr fontId="3"/>
  </si>
  <si>
    <t>土　工</t>
    <rPh sb="0" eb="1">
      <t>ド</t>
    </rPh>
    <rPh sb="2" eb="3">
      <t>コウ</t>
    </rPh>
    <phoneticPr fontId="3"/>
  </si>
  <si>
    <t>鉄筋工</t>
    <rPh sb="0" eb="2">
      <t>テッキン</t>
    </rPh>
    <rPh sb="2" eb="3">
      <t>コウ</t>
    </rPh>
    <phoneticPr fontId="3"/>
  </si>
  <si>
    <t>防水工</t>
    <rPh sb="0" eb="2">
      <t>ボウスイ</t>
    </rPh>
    <rPh sb="2" eb="3">
      <t>コウ</t>
    </rPh>
    <phoneticPr fontId="3"/>
  </si>
  <si>
    <t>石・擬石工</t>
    <rPh sb="0" eb="1">
      <t>イシ</t>
    </rPh>
    <rPh sb="2" eb="3">
      <t>ギ</t>
    </rPh>
    <rPh sb="3" eb="4">
      <t>イシ</t>
    </rPh>
    <phoneticPr fontId="3"/>
  </si>
  <si>
    <t>タイル工</t>
    <rPh sb="3" eb="4">
      <t>コウ</t>
    </rPh>
    <phoneticPr fontId="3"/>
  </si>
  <si>
    <t>大工　工</t>
    <rPh sb="0" eb="2">
      <t>ダイク</t>
    </rPh>
    <rPh sb="3" eb="4">
      <t>コウ</t>
    </rPh>
    <phoneticPr fontId="3"/>
  </si>
  <si>
    <t>屋根・板金工</t>
    <rPh sb="0" eb="2">
      <t>ヤネ</t>
    </rPh>
    <rPh sb="3" eb="5">
      <t>バンキン</t>
    </rPh>
    <rPh sb="5" eb="6">
      <t>コウ</t>
    </rPh>
    <phoneticPr fontId="3"/>
  </si>
  <si>
    <t>木製建具工</t>
    <rPh sb="0" eb="2">
      <t>モクセイ</t>
    </rPh>
    <rPh sb="2" eb="4">
      <t>タテグ</t>
    </rPh>
    <rPh sb="4" eb="5">
      <t>コウ</t>
    </rPh>
    <phoneticPr fontId="3"/>
  </si>
  <si>
    <t>鋼製建具工</t>
    <rPh sb="0" eb="2">
      <t>コウセイ</t>
    </rPh>
    <rPh sb="2" eb="4">
      <t>タテグ</t>
    </rPh>
    <rPh sb="4" eb="5">
      <t>コウ</t>
    </rPh>
    <phoneticPr fontId="3"/>
  </si>
  <si>
    <t>ガラス工</t>
    <rPh sb="3" eb="4">
      <t>コウ</t>
    </rPh>
    <phoneticPr fontId="3"/>
  </si>
  <si>
    <t>塗装工</t>
    <rPh sb="0" eb="2">
      <t>トソウ</t>
    </rPh>
    <phoneticPr fontId="3"/>
  </si>
  <si>
    <t>内装工</t>
    <rPh sb="0" eb="2">
      <t>ナイソウ</t>
    </rPh>
    <rPh sb="2" eb="3">
      <t>コウ</t>
    </rPh>
    <phoneticPr fontId="3"/>
  </si>
  <si>
    <t>特殊工</t>
    <rPh sb="0" eb="2">
      <t>トクシュ</t>
    </rPh>
    <rPh sb="2" eb="3">
      <t>コウ</t>
    </rPh>
    <phoneticPr fontId="3"/>
  </si>
  <si>
    <t>解体工</t>
    <rPh sb="0" eb="2">
      <t>カイタイ</t>
    </rPh>
    <rPh sb="2" eb="3">
      <t>コウ</t>
    </rPh>
    <phoneticPr fontId="3"/>
  </si>
  <si>
    <t>造成工</t>
    <rPh sb="0" eb="2">
      <t>ゾウセイ</t>
    </rPh>
    <rPh sb="2" eb="3">
      <t>コウ</t>
    </rPh>
    <phoneticPr fontId="3"/>
  </si>
  <si>
    <t>舗装工</t>
    <rPh sb="0" eb="2">
      <t>ホソウ</t>
    </rPh>
    <rPh sb="2" eb="3">
      <t>コウ</t>
    </rPh>
    <phoneticPr fontId="3"/>
  </si>
  <si>
    <t>外装工</t>
    <rPh sb="0" eb="2">
      <t>ガイソウ</t>
    </rPh>
    <rPh sb="2" eb="3">
      <t>コウ</t>
    </rPh>
    <phoneticPr fontId="3"/>
  </si>
  <si>
    <t>ＡＬＣ工</t>
    <rPh sb="3" eb="4">
      <t>コウ</t>
    </rPh>
    <phoneticPr fontId="3"/>
  </si>
  <si>
    <t>金属工</t>
    <rPh sb="0" eb="2">
      <t>キンゾク</t>
    </rPh>
    <rPh sb="2" eb="3">
      <t>コウ</t>
    </rPh>
    <phoneticPr fontId="3"/>
  </si>
  <si>
    <t>左官工</t>
    <rPh sb="0" eb="2">
      <t>サカン</t>
    </rPh>
    <rPh sb="2" eb="3">
      <t>コウ</t>
    </rPh>
    <phoneticPr fontId="3"/>
  </si>
  <si>
    <t>鉄骨・鍛冶工</t>
    <rPh sb="0" eb="2">
      <t>テッコツ</t>
    </rPh>
    <rPh sb="3" eb="5">
      <t>カジ</t>
    </rPh>
    <rPh sb="5" eb="6">
      <t>コウ</t>
    </rPh>
    <phoneticPr fontId="3"/>
  </si>
  <si>
    <t>ブロック・レンガ工</t>
    <rPh sb="8" eb="9">
      <t>コウ</t>
    </rPh>
    <phoneticPr fontId="3"/>
  </si>
  <si>
    <t>電気設備工</t>
    <rPh sb="0" eb="2">
      <t>デンキ</t>
    </rPh>
    <rPh sb="2" eb="4">
      <t>セツビ</t>
    </rPh>
    <rPh sb="4" eb="5">
      <t>コウ</t>
    </rPh>
    <phoneticPr fontId="3"/>
  </si>
  <si>
    <t>給排水衛生設備工</t>
    <rPh sb="0" eb="1">
      <t>キュウ</t>
    </rPh>
    <rPh sb="1" eb="3">
      <t>ハイスイ</t>
    </rPh>
    <rPh sb="3" eb="5">
      <t>エイセイ</t>
    </rPh>
    <rPh sb="5" eb="7">
      <t>セツビ</t>
    </rPh>
    <rPh sb="7" eb="8">
      <t>コウ</t>
    </rPh>
    <phoneticPr fontId="3"/>
  </si>
  <si>
    <t>換気空調設備工</t>
    <rPh sb="0" eb="2">
      <t>カンキ</t>
    </rPh>
    <rPh sb="2" eb="4">
      <t>クウチョウ</t>
    </rPh>
    <rPh sb="4" eb="6">
      <t>セツビ</t>
    </rPh>
    <rPh sb="6" eb="7">
      <t>コウ</t>
    </rPh>
    <phoneticPr fontId="3"/>
  </si>
  <si>
    <t>就労日</t>
    <rPh sb="0" eb="2">
      <t>シュウロウ</t>
    </rPh>
    <rPh sb="2" eb="3">
      <t>ヒ</t>
    </rPh>
    <phoneticPr fontId="3"/>
  </si>
  <si>
    <t>外柵・外構工事</t>
    <rPh sb="0" eb="1">
      <t>ガイ</t>
    </rPh>
    <rPh sb="1" eb="2">
      <t>サク</t>
    </rPh>
    <rPh sb="3" eb="4">
      <t>ガイ</t>
    </rPh>
    <rPh sb="4" eb="5">
      <t>コウ</t>
    </rPh>
    <rPh sb="5" eb="7">
      <t>コウジ</t>
    </rPh>
    <phoneticPr fontId="3"/>
  </si>
  <si>
    <t>植栽工事</t>
    <rPh sb="0" eb="2">
      <t>ショクサイ</t>
    </rPh>
    <rPh sb="2" eb="4">
      <t>コウジ</t>
    </rPh>
    <phoneticPr fontId="3"/>
  </si>
  <si>
    <t>屋根・板金工事</t>
    <rPh sb="0" eb="2">
      <t>ヤネ</t>
    </rPh>
    <rPh sb="3" eb="5">
      <t>バンキン</t>
    </rPh>
    <rPh sb="5" eb="7">
      <t>コウジ</t>
    </rPh>
    <phoneticPr fontId="3"/>
  </si>
  <si>
    <t>外構工</t>
    <rPh sb="0" eb="1">
      <t>ガイ</t>
    </rPh>
    <rPh sb="1" eb="2">
      <t>コウ</t>
    </rPh>
    <rPh sb="2" eb="3">
      <t>コウ</t>
    </rPh>
    <phoneticPr fontId="3"/>
  </si>
  <si>
    <t>多技能工</t>
    <rPh sb="0" eb="1">
      <t>タ</t>
    </rPh>
    <rPh sb="1" eb="3">
      <t>ギノウ</t>
    </rPh>
    <rPh sb="3" eb="4">
      <t>コウ</t>
    </rPh>
    <phoneticPr fontId="3"/>
  </si>
  <si>
    <t>土木・舗装工事</t>
    <rPh sb="0" eb="2">
      <t>ドボク</t>
    </rPh>
    <rPh sb="3" eb="5">
      <t>ホソウ</t>
    </rPh>
    <rPh sb="5" eb="7">
      <t>コウジ</t>
    </rPh>
    <phoneticPr fontId="3"/>
  </si>
  <si>
    <t>雑・その他工事</t>
    <rPh sb="0" eb="1">
      <t>ザツ</t>
    </rPh>
    <rPh sb="4" eb="5">
      <t>タ</t>
    </rPh>
    <rPh sb="5" eb="7">
      <t>コウジ</t>
    </rPh>
    <phoneticPr fontId="3"/>
  </si>
  <si>
    <t>家具・住器工事</t>
    <rPh sb="0" eb="2">
      <t>カグ</t>
    </rPh>
    <rPh sb="3" eb="4">
      <t>ジュウ</t>
    </rPh>
    <rPh sb="4" eb="5">
      <t>キ</t>
    </rPh>
    <rPh sb="5" eb="7">
      <t>コウジ</t>
    </rPh>
    <phoneticPr fontId="3"/>
  </si>
  <si>
    <t>内装仕上げ工事</t>
    <rPh sb="0" eb="2">
      <t>ナイソウ</t>
    </rPh>
    <rPh sb="2" eb="4">
      <t>シア</t>
    </rPh>
    <rPh sb="5" eb="7">
      <t>コウジ</t>
    </rPh>
    <phoneticPr fontId="3"/>
  </si>
  <si>
    <t>頁計</t>
    <rPh sb="0" eb="1">
      <t>ページ</t>
    </rPh>
    <rPh sb="1" eb="2">
      <t>ケイ</t>
    </rPh>
    <phoneticPr fontId="3"/>
  </si>
  <si>
    <t>契約</t>
    <rPh sb="0" eb="2">
      <t>ケイヤク</t>
    </rPh>
    <phoneticPr fontId="3"/>
  </si>
  <si>
    <t>非契約</t>
    <rPh sb="0" eb="1">
      <t>ヒ</t>
    </rPh>
    <rPh sb="1" eb="3">
      <t>ケイヤク</t>
    </rPh>
    <phoneticPr fontId="3"/>
  </si>
  <si>
    <t>ＢＹＯＤ料金</t>
    <rPh sb="4" eb="6">
      <t>リョウキン</t>
    </rPh>
    <phoneticPr fontId="3"/>
  </si>
  <si>
    <t>月</t>
    <rPh sb="0" eb="1">
      <t>ツキ</t>
    </rPh>
    <phoneticPr fontId="3"/>
  </si>
  <si>
    <t>年</t>
    <rPh sb="0" eb="1">
      <t>ネン</t>
    </rPh>
    <phoneticPr fontId="3"/>
  </si>
  <si>
    <t>日</t>
    <rPh sb="0" eb="1">
      <t>ヒ</t>
    </rPh>
    <phoneticPr fontId="3"/>
  </si>
  <si>
    <t>ｓｐ通信料</t>
    <rPh sb="2" eb="4">
      <t>ツウシン</t>
    </rPh>
    <rPh sb="4" eb="5">
      <t>リョウ</t>
    </rPh>
    <phoneticPr fontId="3"/>
  </si>
  <si>
    <t>wi-fi通信料</t>
    <rPh sb="5" eb="7">
      <t>ツウシン</t>
    </rPh>
    <rPh sb="7" eb="8">
      <t>リョウ</t>
    </rPh>
    <phoneticPr fontId="3"/>
  </si>
  <si>
    <t>ＰＣ＋ｏｓ</t>
    <phoneticPr fontId="3"/>
  </si>
  <si>
    <t>燃料実勢価格/L</t>
    <rPh sb="0" eb="2">
      <t>ネンリョウ</t>
    </rPh>
    <rPh sb="2" eb="4">
      <t>ジッセイ</t>
    </rPh>
    <rPh sb="4" eb="6">
      <t>カカク</t>
    </rPh>
    <phoneticPr fontId="3"/>
  </si>
  <si>
    <t>カメラ</t>
    <phoneticPr fontId="3"/>
  </si>
  <si>
    <t>契約日給（経費含む）</t>
    <rPh sb="0" eb="2">
      <t>ケイヤク</t>
    </rPh>
    <rPh sb="2" eb="4">
      <t>ニッキュウ</t>
    </rPh>
    <rPh sb="5" eb="7">
      <t>ケイヒ</t>
    </rPh>
    <rPh sb="7" eb="8">
      <t>フク</t>
    </rPh>
    <phoneticPr fontId="3"/>
  </si>
  <si>
    <t>消費税率</t>
    <rPh sb="0" eb="3">
      <t>ショウヒゼイ</t>
    </rPh>
    <rPh sb="3" eb="4">
      <t>リツ</t>
    </rPh>
    <phoneticPr fontId="3"/>
  </si>
  <si>
    <t>出来高</t>
    <rPh sb="0" eb="3">
      <t>デキダカ</t>
    </rPh>
    <phoneticPr fontId="3"/>
  </si>
  <si>
    <t>内訳</t>
    <rPh sb="0" eb="2">
      <t>ウチワケ</t>
    </rPh>
    <phoneticPr fontId="3"/>
  </si>
  <si>
    <t>車輌・ＢＹＯＤ契約</t>
    <rPh sb="0" eb="2">
      <t>シャリョウ</t>
    </rPh>
    <rPh sb="7" eb="9">
      <t>ケイヤク</t>
    </rPh>
    <phoneticPr fontId="3"/>
  </si>
  <si>
    <t>所定就労</t>
  </si>
  <si>
    <t>～</t>
  </si>
  <si>
    <t>H</t>
  </si>
  <si>
    <t>車輌走行距離　(km)</t>
  </si>
  <si>
    <t>給与外金額</t>
  </si>
  <si>
    <t>区間</t>
  </si>
  <si>
    <t>夜間就業日数</t>
    <rPh sb="0" eb="2">
      <t>ヤカン</t>
    </rPh>
    <rPh sb="2" eb="4">
      <t>シュウギョウ</t>
    </rPh>
    <rPh sb="4" eb="6">
      <t>ニッスウ</t>
    </rPh>
    <phoneticPr fontId="3"/>
  </si>
  <si>
    <t>km</t>
    <phoneticPr fontId="3"/>
  </si>
  <si>
    <t>走行距離</t>
    <rPh sb="0" eb="2">
      <t>ソウコウ</t>
    </rPh>
    <rPh sb="2" eb="4">
      <t>キョリ</t>
    </rPh>
    <phoneticPr fontId="3"/>
  </si>
  <si>
    <t>平均走行距離</t>
    <rPh sb="0" eb="2">
      <t>ヘイキン</t>
    </rPh>
    <rPh sb="2" eb="4">
      <t>ソウコウ</t>
    </rPh>
    <rPh sb="4" eb="6">
      <t>キョリ</t>
    </rPh>
    <phoneticPr fontId="3"/>
  </si>
  <si>
    <t>km/日</t>
    <rPh sb="3" eb="4">
      <t>ヒ</t>
    </rPh>
    <phoneticPr fontId="3"/>
  </si>
  <si>
    <t>時間</t>
    <rPh sb="0" eb="2">
      <t>ジカン</t>
    </rPh>
    <phoneticPr fontId="3"/>
  </si>
  <si>
    <t>就業日数</t>
    <rPh sb="0" eb="2">
      <t>シュウギョウ</t>
    </rPh>
    <rPh sb="2" eb="4">
      <t>ニッスウ</t>
    </rPh>
    <phoneticPr fontId="3"/>
  </si>
  <si>
    <t>遅早退</t>
    <rPh sb="0" eb="3">
      <t>チソウタイ</t>
    </rPh>
    <phoneticPr fontId="3"/>
  </si>
  <si>
    <t>遅早日</t>
    <rPh sb="0" eb="1">
      <t>チ</t>
    </rPh>
    <rPh sb="1" eb="2">
      <t>ハヤ</t>
    </rPh>
    <rPh sb="2" eb="3">
      <t>ヒ</t>
    </rPh>
    <phoneticPr fontId="3"/>
  </si>
  <si>
    <t>現場名入力</t>
    <rPh sb="0" eb="2">
      <t>ゲンバ</t>
    </rPh>
    <rPh sb="2" eb="3">
      <t>メイ</t>
    </rPh>
    <rPh sb="3" eb="5">
      <t>ニュウリョク</t>
    </rPh>
    <phoneticPr fontId="3"/>
  </si>
  <si>
    <t>作業内容</t>
    <rPh sb="0" eb="2">
      <t>サギョウ</t>
    </rPh>
    <rPh sb="2" eb="4">
      <t>ナイヨウ</t>
    </rPh>
    <phoneticPr fontId="3"/>
  </si>
  <si>
    <t>備考：協力業者名等</t>
    <rPh sb="0" eb="2">
      <t>ビコウ</t>
    </rPh>
    <rPh sb="3" eb="5">
      <t>キョウリョク</t>
    </rPh>
    <rPh sb="5" eb="7">
      <t>ギョウシャ</t>
    </rPh>
    <rPh sb="7" eb="8">
      <t>メイ</t>
    </rPh>
    <rPh sb="8" eb="9">
      <t>トウ</t>
    </rPh>
    <phoneticPr fontId="3"/>
  </si>
  <si>
    <t>現</t>
    <rPh sb="0" eb="1">
      <t>ウツツ</t>
    </rPh>
    <phoneticPr fontId="3"/>
  </si>
  <si>
    <t>普</t>
    <rPh sb="0" eb="1">
      <t>ススム</t>
    </rPh>
    <phoneticPr fontId="3"/>
  </si>
  <si>
    <t>夜</t>
    <rPh sb="0" eb="1">
      <t>ヨル</t>
    </rPh>
    <phoneticPr fontId="3"/>
  </si>
  <si>
    <t>ＢＹＯＤ</t>
    <phoneticPr fontId="3"/>
  </si>
  <si>
    <t>高速・有料道路料金</t>
    <rPh sb="0" eb="2">
      <t>コウソク</t>
    </rPh>
    <rPh sb="3" eb="5">
      <t>ユウリョウ</t>
    </rPh>
    <rPh sb="5" eb="7">
      <t>ドウロ</t>
    </rPh>
    <rPh sb="7" eb="9">
      <t>リョウキン</t>
    </rPh>
    <phoneticPr fontId="3"/>
  </si>
  <si>
    <t>経理使用欄</t>
    <rPh sb="0" eb="2">
      <t>ケイリ</t>
    </rPh>
    <rPh sb="2" eb="4">
      <t>シヨウ</t>
    </rPh>
    <rPh sb="4" eb="5">
      <t>ラン</t>
    </rPh>
    <phoneticPr fontId="3"/>
  </si>
  <si>
    <t>高速代金</t>
    <phoneticPr fontId="3"/>
  </si>
  <si>
    <t>休日就労</t>
    <phoneticPr fontId="3"/>
  </si>
  <si>
    <t>業務内容</t>
    <rPh sb="0" eb="2">
      <t>ギョウム</t>
    </rPh>
    <rPh sb="2" eb="4">
      <t>ナイヨウ</t>
    </rPh>
    <phoneticPr fontId="3"/>
  </si>
  <si>
    <t>施工管理</t>
    <rPh sb="0" eb="2">
      <t>セコウ</t>
    </rPh>
    <rPh sb="2" eb="4">
      <t>カンリ</t>
    </rPh>
    <phoneticPr fontId="3"/>
  </si>
  <si>
    <t>総走行距離</t>
    <rPh sb="0" eb="1">
      <t>ソウ</t>
    </rPh>
    <rPh sb="1" eb="3">
      <t>ソウコウ</t>
    </rPh>
    <rPh sb="3" eb="5">
      <t>キョリ</t>
    </rPh>
    <phoneticPr fontId="3"/>
  </si>
  <si>
    <t>ｋｍ/Ｌ</t>
    <phoneticPr fontId="3"/>
  </si>
  <si>
    <t>日割り料金</t>
    <rPh sb="0" eb="2">
      <t>ヒワ</t>
    </rPh>
    <rPh sb="3" eb="5">
      <t>リョウキン</t>
    </rPh>
    <phoneticPr fontId="3"/>
  </si>
  <si>
    <t>休日料金</t>
    <rPh sb="0" eb="2">
      <t>キュウジツ</t>
    </rPh>
    <rPh sb="2" eb="4">
      <t>リョウキン</t>
    </rPh>
    <phoneticPr fontId="3"/>
  </si>
  <si>
    <t>契約基本料金/月</t>
    <phoneticPr fontId="3"/>
  </si>
  <si>
    <t>車輛燃費</t>
    <rPh sb="0" eb="2">
      <t>シャリョウ</t>
    </rPh>
    <rPh sb="2" eb="4">
      <t>ネンピ</t>
    </rPh>
    <phoneticPr fontId="3"/>
  </si>
  <si>
    <t>燃料費</t>
    <rPh sb="0" eb="3">
      <t>ネンリョウヒ</t>
    </rPh>
    <phoneticPr fontId="3"/>
  </si>
  <si>
    <t>深夜就業</t>
    <rPh sb="0" eb="2">
      <t>シンヤ</t>
    </rPh>
    <rPh sb="2" eb="4">
      <t>シュウギョウ</t>
    </rPh>
    <phoneticPr fontId="3"/>
  </si>
  <si>
    <t>普通時間外就業</t>
    <rPh sb="0" eb="2">
      <t>フツウ</t>
    </rPh>
    <rPh sb="2" eb="5">
      <t>ジカンガイ</t>
    </rPh>
    <rPh sb="5" eb="7">
      <t>シュウギョウ</t>
    </rPh>
    <phoneticPr fontId="3"/>
  </si>
  <si>
    <t>休日時間外就業</t>
    <rPh sb="0" eb="2">
      <t>キュウジツ</t>
    </rPh>
    <rPh sb="2" eb="5">
      <t>ジカンガイ</t>
    </rPh>
    <rPh sb="5" eb="7">
      <t>シュウギョウ</t>
    </rPh>
    <phoneticPr fontId="3"/>
  </si>
  <si>
    <r>
      <t xml:space="preserve">月 </t>
    </r>
    <r>
      <rPr>
        <b/>
        <sz val="12"/>
        <rFont val="HG丸ｺﾞｼｯｸM-PRO"/>
        <family val="3"/>
        <charset val="128"/>
      </rPr>
      <t xml:space="preserve"> 勤務状況報告明細</t>
    </r>
    <rPh sb="0" eb="1">
      <t>ガツ</t>
    </rPh>
    <rPh sb="3" eb="5">
      <t>キンム</t>
    </rPh>
    <rPh sb="5" eb="7">
      <t>ジョウキョウ</t>
    </rPh>
    <rPh sb="7" eb="9">
      <t>ホウコク</t>
    </rPh>
    <rPh sb="9" eb="11">
      <t>メイサイ</t>
    </rPh>
    <phoneticPr fontId="3"/>
  </si>
  <si>
    <t>氏名</t>
    <rPh sb="0" eb="2">
      <t>シメイ</t>
    </rPh>
    <phoneticPr fontId="3"/>
  </si>
  <si>
    <t>提出日</t>
    <rPh sb="0" eb="2">
      <t>テイシュツ</t>
    </rPh>
    <rPh sb="2" eb="3">
      <t>ビ</t>
    </rPh>
    <phoneticPr fontId="3"/>
  </si>
  <si>
    <t>派遣元</t>
    <rPh sb="0" eb="2">
      <t>ハケン</t>
    </rPh>
    <rPh sb="2" eb="3">
      <t>モト</t>
    </rPh>
    <phoneticPr fontId="3"/>
  </si>
  <si>
    <t>千葉県山武郡九十九里町粟生233-9</t>
    <rPh sb="0" eb="3">
      <t>チバケン</t>
    </rPh>
    <rPh sb="3" eb="6">
      <t>サンブグン</t>
    </rPh>
    <rPh sb="6" eb="10">
      <t>クジュウクリ</t>
    </rPh>
    <rPh sb="10" eb="11">
      <t>マチ</t>
    </rPh>
    <rPh sb="11" eb="13">
      <t>アオ</t>
    </rPh>
    <phoneticPr fontId="3"/>
  </si>
  <si>
    <t>株式会社　綜建社　　　　　</t>
    <rPh sb="0" eb="4">
      <t>カブシキガイシャ</t>
    </rPh>
    <rPh sb="5" eb="6">
      <t>ソウ</t>
    </rPh>
    <rPh sb="6" eb="7">
      <t>ケン</t>
    </rPh>
    <rPh sb="7" eb="8">
      <t>シャ</t>
    </rPh>
    <phoneticPr fontId="3"/>
  </si>
  <si>
    <t>普通就業日数</t>
    <rPh sb="0" eb="2">
      <t>フツウ</t>
    </rPh>
    <rPh sb="2" eb="4">
      <t>シュウギョウ</t>
    </rPh>
    <rPh sb="4" eb="6">
      <t>ニッスウ</t>
    </rPh>
    <phoneticPr fontId="3"/>
  </si>
  <si>
    <t>派遣先事業所名</t>
    <rPh sb="0" eb="2">
      <t>ハケン</t>
    </rPh>
    <rPh sb="2" eb="3">
      <t>サキ</t>
    </rPh>
    <rPh sb="3" eb="6">
      <t>ジギョウショ</t>
    </rPh>
    <rPh sb="6" eb="7">
      <t>メイ</t>
    </rPh>
    <phoneticPr fontId="3"/>
  </si>
  <si>
    <t>有料・高速料金</t>
    <rPh sb="0" eb="2">
      <t>ユウリョウ</t>
    </rPh>
    <rPh sb="3" eb="5">
      <t>コウソク</t>
    </rPh>
    <rPh sb="5" eb="7">
      <t>リョウキン</t>
    </rPh>
    <phoneticPr fontId="3"/>
  </si>
  <si>
    <t>　　　派遣労働者別月間実績通知書</t>
    <rPh sb="3" eb="5">
      <t>ハケン</t>
    </rPh>
    <rPh sb="5" eb="7">
      <t>ロウドウ</t>
    </rPh>
    <rPh sb="7" eb="8">
      <t>シャ</t>
    </rPh>
    <rPh sb="8" eb="9">
      <t>ベツ</t>
    </rPh>
    <rPh sb="9" eb="11">
      <t>ゲッカン</t>
    </rPh>
    <rPh sb="11" eb="13">
      <t>ジッセキ</t>
    </rPh>
    <rPh sb="13" eb="16">
      <t>ツウチショ</t>
    </rPh>
    <phoneticPr fontId="3"/>
  </si>
  <si>
    <t>度</t>
    <rPh sb="0" eb="1">
      <t>ド</t>
    </rPh>
    <phoneticPr fontId="3"/>
  </si>
  <si>
    <t>株式会社　綜建社　　御中</t>
    <rPh sb="0" eb="4">
      <t>カブシキガイシャ</t>
    </rPh>
    <rPh sb="5" eb="6">
      <t>ソウ</t>
    </rPh>
    <rPh sb="6" eb="7">
      <t>ケン</t>
    </rPh>
    <rPh sb="7" eb="8">
      <t>シャ</t>
    </rPh>
    <rPh sb="10" eb="12">
      <t>オンチュウ</t>
    </rPh>
    <phoneticPr fontId="3"/>
  </si>
  <si>
    <t>派遣労働者</t>
    <rPh sb="0" eb="2">
      <t>ハケン</t>
    </rPh>
    <rPh sb="2" eb="5">
      <t>ロウドウシャ</t>
    </rPh>
    <phoneticPr fontId="3"/>
  </si>
  <si>
    <t>の</t>
    <phoneticPr fontId="3"/>
  </si>
  <si>
    <t>月の労働実績（労働時間）について、右記のとおり通知します。</t>
    <rPh sb="0" eb="1">
      <t>ガツ</t>
    </rPh>
    <rPh sb="23" eb="25">
      <t>ツウチ</t>
    </rPh>
    <phoneticPr fontId="3"/>
  </si>
  <si>
    <t>所在地</t>
    <rPh sb="0" eb="3">
      <t>ショザイチ</t>
    </rPh>
    <phoneticPr fontId="3"/>
  </si>
  <si>
    <t>会社名</t>
    <rPh sb="0" eb="2">
      <t>カイシャ</t>
    </rPh>
    <rPh sb="2" eb="3">
      <t>メイ</t>
    </rPh>
    <phoneticPr fontId="3"/>
  </si>
  <si>
    <t>事業所名</t>
    <rPh sb="0" eb="3">
      <t>ジギョウショ</t>
    </rPh>
    <rPh sb="3" eb="4">
      <t>メイ</t>
    </rPh>
    <phoneticPr fontId="3"/>
  </si>
  <si>
    <t>（部署名）</t>
    <rPh sb="1" eb="3">
      <t>ブショ</t>
    </rPh>
    <rPh sb="3" eb="4">
      <t>メイ</t>
    </rPh>
    <phoneticPr fontId="3"/>
  </si>
  <si>
    <t>連絡先</t>
    <rPh sb="0" eb="3">
      <t>レンラクサキ</t>
    </rPh>
    <phoneticPr fontId="3"/>
  </si>
  <si>
    <t>派遣先責任者名</t>
    <rPh sb="0" eb="2">
      <t>ハケン</t>
    </rPh>
    <rPh sb="2" eb="3">
      <t>サキ</t>
    </rPh>
    <rPh sb="3" eb="6">
      <t>セキニンシャ</t>
    </rPh>
    <rPh sb="6" eb="7">
      <t>メイ</t>
    </rPh>
    <phoneticPr fontId="3"/>
  </si>
  <si>
    <t>㊞</t>
    <phoneticPr fontId="3"/>
  </si>
  <si>
    <t>/月</t>
    <rPh sb="1" eb="2">
      <t>ツキ</t>
    </rPh>
    <phoneticPr fontId="3"/>
  </si>
  <si>
    <t>定期通勤費（公共）</t>
    <rPh sb="0" eb="2">
      <t>テイキ</t>
    </rPh>
    <rPh sb="2" eb="5">
      <t>ツウキンヒ</t>
    </rPh>
    <rPh sb="6" eb="8">
      <t>コウキョウ</t>
    </rPh>
    <phoneticPr fontId="3"/>
  </si>
  <si>
    <t>その他費用</t>
    <rPh sb="2" eb="3">
      <t>タ</t>
    </rPh>
    <rPh sb="3" eb="5">
      <t>ヒヨウ</t>
    </rPh>
    <phoneticPr fontId="3"/>
  </si>
  <si>
    <t>定期代</t>
    <rPh sb="0" eb="2">
      <t>テイキ</t>
    </rPh>
    <rPh sb="2" eb="3">
      <t>ダイ</t>
    </rPh>
    <phoneticPr fontId="3"/>
  </si>
  <si>
    <t>　　別請求</t>
    <rPh sb="2" eb="3">
      <t>ベツ</t>
    </rPh>
    <rPh sb="3" eb="5">
      <t>セイキュウ</t>
    </rPh>
    <phoneticPr fontId="3"/>
  </si>
  <si>
    <t>駐車場料金</t>
    <rPh sb="0" eb="3">
      <t>チュウシャジョウ</t>
    </rPh>
    <rPh sb="3" eb="5">
      <t>リョウキン</t>
    </rPh>
    <phoneticPr fontId="3"/>
  </si>
  <si>
    <t>立替金（材料等）</t>
    <rPh sb="0" eb="2">
      <t>タテカエ</t>
    </rPh>
    <rPh sb="2" eb="3">
      <t>キン</t>
    </rPh>
    <rPh sb="4" eb="6">
      <t>ザイリョウ</t>
    </rPh>
    <rPh sb="6" eb="7">
      <t>トウ</t>
    </rPh>
    <phoneticPr fontId="3"/>
  </si>
  <si>
    <t>立替金（事務用品等）</t>
    <rPh sb="0" eb="2">
      <t>タテカエ</t>
    </rPh>
    <rPh sb="2" eb="3">
      <t>キン</t>
    </rPh>
    <rPh sb="4" eb="6">
      <t>ジム</t>
    </rPh>
    <rPh sb="6" eb="8">
      <t>ヨウヒン</t>
    </rPh>
    <rPh sb="8" eb="9">
      <t>トウ</t>
    </rPh>
    <phoneticPr fontId="3"/>
  </si>
  <si>
    <t>福利厚生費（お茶等）</t>
    <rPh sb="0" eb="2">
      <t>フクリ</t>
    </rPh>
    <rPh sb="2" eb="5">
      <t>コウセイヒ</t>
    </rPh>
    <rPh sb="7" eb="8">
      <t>チャ</t>
    </rPh>
    <rPh sb="8" eb="9">
      <t>トウ</t>
    </rPh>
    <phoneticPr fontId="3"/>
  </si>
  <si>
    <t>計</t>
    <rPh sb="0" eb="1">
      <t>ケイ</t>
    </rPh>
    <phoneticPr fontId="3"/>
  </si>
  <si>
    <t>車輛ﾘｰｽ料</t>
    <rPh sb="0" eb="2">
      <t>シャリョウ</t>
    </rPh>
    <rPh sb="5" eb="6">
      <t>リョウ</t>
    </rPh>
    <phoneticPr fontId="3"/>
  </si>
  <si>
    <t>月料金</t>
    <rPh sb="0" eb="1">
      <t>ツキ</t>
    </rPh>
    <rPh sb="1" eb="3">
      <t>リョウキン</t>
    </rPh>
    <phoneticPr fontId="3"/>
  </si>
  <si>
    <t>年間費用</t>
    <rPh sb="0" eb="1">
      <t>ネン</t>
    </rPh>
    <rPh sb="2" eb="4">
      <t>ヒヨウ</t>
    </rPh>
    <phoneticPr fontId="3"/>
  </si>
  <si>
    <t>月割費用</t>
    <rPh sb="0" eb="1">
      <t>ツキ</t>
    </rPh>
    <rPh sb="1" eb="2">
      <t>ワリ</t>
    </rPh>
    <rPh sb="2" eb="4">
      <t>ヒヨウ</t>
    </rPh>
    <phoneticPr fontId="3"/>
  </si>
  <si>
    <t>日割費用</t>
    <rPh sb="0" eb="1">
      <t>ヒ</t>
    </rPh>
    <phoneticPr fontId="3"/>
  </si>
  <si>
    <t>日割</t>
    <rPh sb="0" eb="1">
      <t>ヒ</t>
    </rPh>
    <rPh sb="1" eb="2">
      <t>ワリ</t>
    </rPh>
    <phoneticPr fontId="3"/>
  </si>
  <si>
    <t>就業日数集計</t>
    <rPh sb="0" eb="2">
      <t>シュウギョウ</t>
    </rPh>
    <rPh sb="2" eb="4">
      <t>ニッスウ</t>
    </rPh>
    <rPh sb="4" eb="6">
      <t>シュウケイ</t>
    </rPh>
    <phoneticPr fontId="3"/>
  </si>
  <si>
    <t>水</t>
  </si>
  <si>
    <t>元日</t>
  </si>
  <si>
    <t>月</t>
  </si>
  <si>
    <t>成人の日</t>
  </si>
  <si>
    <t>火</t>
  </si>
  <si>
    <t>建国記念の日</t>
  </si>
  <si>
    <t>天皇誕生日</t>
  </si>
  <si>
    <t>金</t>
  </si>
  <si>
    <t>春分の日</t>
  </si>
  <si>
    <t>昭和の日</t>
  </si>
  <si>
    <t>憲法記念日</t>
  </si>
  <si>
    <t>みどりの日</t>
  </si>
  <si>
    <t>こどもの日</t>
  </si>
  <si>
    <t>木</t>
  </si>
  <si>
    <t>海の日</t>
  </si>
  <si>
    <t>スポーツの日</t>
  </si>
  <si>
    <t>山の日</t>
  </si>
  <si>
    <t>敬老の日</t>
  </si>
  <si>
    <t>秋分の日</t>
  </si>
  <si>
    <t>文化の日</t>
  </si>
  <si>
    <t>勤労感謝の日</t>
  </si>
  <si>
    <t>土</t>
  </si>
  <si>
    <t>日付</t>
  </si>
  <si>
    <t>曜日</t>
  </si>
  <si>
    <t>名称</t>
  </si>
  <si>
    <t>日</t>
  </si>
  <si>
    <t>　法定休日</t>
    <rPh sb="1" eb="3">
      <t>ホウテイ</t>
    </rPh>
    <rPh sb="3" eb="4">
      <t>キュウ</t>
    </rPh>
    <rPh sb="4" eb="5">
      <t>ヒ</t>
    </rPh>
    <phoneticPr fontId="3"/>
  </si>
  <si>
    <t>　法定外休日</t>
    <rPh sb="1" eb="3">
      <t>ホウテイ</t>
    </rPh>
    <rPh sb="3" eb="4">
      <t>ガイ</t>
    </rPh>
    <rPh sb="4" eb="5">
      <t>キュウ</t>
    </rPh>
    <rPh sb="5" eb="6">
      <t>ヒ</t>
    </rPh>
    <phoneticPr fontId="3"/>
  </si>
  <si>
    <t>有給休暇取得推奨日</t>
    <rPh sb="0" eb="2">
      <t>ユウキュウ</t>
    </rPh>
    <rPh sb="2" eb="4">
      <t>キュウカ</t>
    </rPh>
    <rPh sb="4" eb="6">
      <t>シュトク</t>
    </rPh>
    <rPh sb="6" eb="8">
      <t>スイショウ</t>
    </rPh>
    <rPh sb="8" eb="9">
      <t>ビ</t>
    </rPh>
    <phoneticPr fontId="3"/>
  </si>
  <si>
    <t>※　就業規則第22条の年次有給休暇10日以上に該当するものは、あらかじめ年次有給休暇を5日を指定して</t>
    <rPh sb="2" eb="4">
      <t>シュウギョウ</t>
    </rPh>
    <rPh sb="4" eb="6">
      <t>キソク</t>
    </rPh>
    <rPh sb="6" eb="7">
      <t>ダイ</t>
    </rPh>
    <rPh sb="9" eb="10">
      <t>ジョウ</t>
    </rPh>
    <rPh sb="11" eb="13">
      <t>ネンジ</t>
    </rPh>
    <rPh sb="13" eb="15">
      <t>ユウキュウ</t>
    </rPh>
    <rPh sb="15" eb="17">
      <t>キュウカ</t>
    </rPh>
    <rPh sb="19" eb="20">
      <t>ニチ</t>
    </rPh>
    <rPh sb="20" eb="22">
      <t>イジョウ</t>
    </rPh>
    <rPh sb="23" eb="25">
      <t>ガイトウ</t>
    </rPh>
    <rPh sb="36" eb="38">
      <t>ネンジ</t>
    </rPh>
    <rPh sb="38" eb="40">
      <t>ユウキュウ</t>
    </rPh>
    <rPh sb="40" eb="42">
      <t>キュウカ</t>
    </rPh>
    <rPh sb="44" eb="45">
      <t>ニチ</t>
    </rPh>
    <rPh sb="46" eb="48">
      <t>シテイ</t>
    </rPh>
    <phoneticPr fontId="3"/>
  </si>
  <si>
    <t>必ず取得してください。（カレンダー表示の推奨日に限定しません）</t>
    <rPh sb="0" eb="1">
      <t>カナラ</t>
    </rPh>
    <rPh sb="2" eb="4">
      <t>シュトク</t>
    </rPh>
    <rPh sb="17" eb="19">
      <t>ヒョウジ</t>
    </rPh>
    <rPh sb="20" eb="22">
      <t>スイショウ</t>
    </rPh>
    <rPh sb="22" eb="23">
      <t>ビ</t>
    </rPh>
    <rPh sb="24" eb="26">
      <t>ゲンテイ</t>
    </rPh>
    <phoneticPr fontId="3"/>
  </si>
  <si>
    <t>株式会社　綜建社</t>
    <rPh sb="0" eb="4">
      <t>カブシキガイシャ</t>
    </rPh>
    <rPh sb="5" eb="6">
      <t>ソウ</t>
    </rPh>
    <rPh sb="6" eb="8">
      <t>ケンシャ</t>
    </rPh>
    <phoneticPr fontId="3"/>
  </si>
  <si>
    <t>（１月　第２月曜日）</t>
    <rPh sb="2" eb="3">
      <t>ガツ</t>
    </rPh>
    <rPh sb="4" eb="5">
      <t>ダイ</t>
    </rPh>
    <rPh sb="6" eb="9">
      <t>ゲツヨウビ</t>
    </rPh>
    <phoneticPr fontId="3"/>
  </si>
  <si>
    <t>（７月　第３月曜日）</t>
    <rPh sb="2" eb="3">
      <t>ガツ</t>
    </rPh>
    <rPh sb="4" eb="5">
      <t>ダイ</t>
    </rPh>
    <rPh sb="6" eb="9">
      <t>ゲツヨウビ</t>
    </rPh>
    <phoneticPr fontId="3"/>
  </si>
  <si>
    <t>（９月　第３月曜日）</t>
    <rPh sb="2" eb="3">
      <t>ガツ</t>
    </rPh>
    <rPh sb="4" eb="5">
      <t>ダイ</t>
    </rPh>
    <rPh sb="6" eb="9">
      <t>ゲツヨウビ</t>
    </rPh>
    <phoneticPr fontId="3"/>
  </si>
  <si>
    <t>（10月　第２月曜日）</t>
    <rPh sb="3" eb="4">
      <t>ガツ</t>
    </rPh>
    <rPh sb="5" eb="6">
      <t>ダイ</t>
    </rPh>
    <rPh sb="7" eb="10">
      <t>ゲツヨウビ</t>
    </rPh>
    <phoneticPr fontId="3"/>
  </si>
  <si>
    <t>振替休日</t>
    <rPh sb="0" eb="2">
      <t>フリカエ</t>
    </rPh>
    <rPh sb="2" eb="4">
      <t>キュウジツ</t>
    </rPh>
    <phoneticPr fontId="3"/>
  </si>
  <si>
    <t>2022年</t>
    <rPh sb="4" eb="5">
      <t>ネン</t>
    </rPh>
    <phoneticPr fontId="3"/>
  </si>
  <si>
    <r>
      <t>※「</t>
    </r>
    <r>
      <rPr>
        <sz val="9"/>
        <color rgb="FF0000FF"/>
        <rFont val="メイリオ"/>
        <family val="3"/>
        <charset val="128"/>
      </rPr>
      <t>青文字日</t>
    </r>
    <r>
      <rPr>
        <sz val="9"/>
        <color rgb="FFC00000"/>
        <rFont val="メイリオ"/>
        <family val="3"/>
        <charset val="128"/>
      </rPr>
      <t>」は変動日です、年度初めに変更して使用。</t>
    </r>
    <rPh sb="2" eb="3">
      <t>アオ</t>
    </rPh>
    <rPh sb="3" eb="5">
      <t>モジ</t>
    </rPh>
    <rPh sb="5" eb="6">
      <t>ビ</t>
    </rPh>
    <rPh sb="8" eb="10">
      <t>ヘンドウ</t>
    </rPh>
    <rPh sb="10" eb="11">
      <t>ビ</t>
    </rPh>
    <rPh sb="14" eb="16">
      <t>ネンド</t>
    </rPh>
    <rPh sb="16" eb="17">
      <t>ハジ</t>
    </rPh>
    <rPh sb="19" eb="21">
      <t>ヘンコウ</t>
    </rPh>
    <rPh sb="23" eb="25">
      <t>シヨウ</t>
    </rPh>
    <phoneticPr fontId="3"/>
  </si>
  <si>
    <t>夏季特別休日</t>
    <rPh sb="0" eb="2">
      <t>カキ</t>
    </rPh>
    <rPh sb="2" eb="4">
      <t>トクベツ</t>
    </rPh>
    <rPh sb="4" eb="6">
      <t>キュウジツ</t>
    </rPh>
    <phoneticPr fontId="3"/>
  </si>
  <si>
    <t>年末年始休日</t>
    <rPh sb="0" eb="4">
      <t>ネンマツネンシ</t>
    </rPh>
    <rPh sb="4" eb="6">
      <t>キュウジツ</t>
    </rPh>
    <phoneticPr fontId="3"/>
  </si>
  <si>
    <t>運転日誌　</t>
    <rPh sb="0" eb="2">
      <t>ウンテン</t>
    </rPh>
    <rPh sb="2" eb="4">
      <t>ニッシ</t>
    </rPh>
    <phoneticPr fontId="62"/>
  </si>
  <si>
    <t>アルコール検知器義務化対応</t>
    <phoneticPr fontId="62"/>
  </si>
  <si>
    <t>（道路交通法施行規則　第9条10　6項・7項・8項　バージョン　【1年保存】</t>
  </si>
  <si>
    <t>運転者</t>
    <rPh sb="0" eb="3">
      <t>ウンテンシャ</t>
    </rPh>
    <phoneticPr fontId="62"/>
  </si>
  <si>
    <t xml:space="preserve"> </t>
    <phoneticPr fontId="62"/>
  </si>
  <si>
    <t>アルコール検知器有効性チェック</t>
    <rPh sb="5" eb="8">
      <t>ケンチキ</t>
    </rPh>
    <rPh sb="8" eb="11">
      <t>ユウコウセイ</t>
    </rPh>
    <phoneticPr fontId="62"/>
  </si>
  <si>
    <t>安全運転管理者：</t>
    <rPh sb="0" eb="2">
      <t>アンゼン</t>
    </rPh>
    <rPh sb="2" eb="4">
      <t>ウンテン</t>
    </rPh>
    <rPh sb="4" eb="7">
      <t>カンリシャ</t>
    </rPh>
    <phoneticPr fontId="62"/>
  </si>
  <si>
    <t>アルコール検知器機種名：</t>
    <rPh sb="5" eb="8">
      <t>ケンチキ</t>
    </rPh>
    <rPh sb="8" eb="10">
      <t>キシュ</t>
    </rPh>
    <rPh sb="10" eb="11">
      <t>メイ</t>
    </rPh>
    <phoneticPr fontId="62"/>
  </si>
  <si>
    <t>実施有無：</t>
    <rPh sb="0" eb="2">
      <t>ジッシ</t>
    </rPh>
    <rPh sb="2" eb="4">
      <t>ウム</t>
    </rPh>
    <phoneticPr fontId="62"/>
  </si>
  <si>
    <t>有</t>
    <rPh sb="0" eb="1">
      <t>ユウ</t>
    </rPh>
    <phoneticPr fontId="62"/>
  </si>
  <si>
    <t>実施日：</t>
    <rPh sb="0" eb="3">
      <t>ジッシビ</t>
    </rPh>
    <phoneticPr fontId="62"/>
  </si>
  <si>
    <t>日付</t>
    <phoneticPr fontId="62"/>
  </si>
  <si>
    <t>運転経路</t>
    <rPh sb="0" eb="2">
      <t>ウンテン</t>
    </rPh>
    <rPh sb="2" eb="4">
      <t>ケイロ</t>
    </rPh>
    <phoneticPr fontId="62"/>
  </si>
  <si>
    <t>酒気帯び確認</t>
    <rPh sb="0" eb="3">
      <t>シュキオ</t>
    </rPh>
    <rPh sb="4" eb="6">
      <t>カクニン</t>
    </rPh>
    <phoneticPr fontId="62"/>
  </si>
  <si>
    <t>運転開始
時刻</t>
    <rPh sb="0" eb="2">
      <t>ウンテン</t>
    </rPh>
    <rPh sb="2" eb="4">
      <t>カイシ</t>
    </rPh>
    <rPh sb="5" eb="7">
      <t>ジコク</t>
    </rPh>
    <phoneticPr fontId="62"/>
  </si>
  <si>
    <t>運転終了
時刻</t>
    <rPh sb="0" eb="2">
      <t>ウンテン</t>
    </rPh>
    <rPh sb="2" eb="4">
      <t>シュウリョウ</t>
    </rPh>
    <rPh sb="5" eb="7">
      <t>ジコク</t>
    </rPh>
    <phoneticPr fontId="62"/>
  </si>
  <si>
    <t>実運転時間</t>
    <rPh sb="0" eb="1">
      <t>ジツ</t>
    </rPh>
    <rPh sb="1" eb="3">
      <t>ウンテン</t>
    </rPh>
    <rPh sb="3" eb="5">
      <t>ジカン</t>
    </rPh>
    <phoneticPr fontId="62"/>
  </si>
  <si>
    <t>走行距離</t>
    <rPh sb="0" eb="2">
      <t>ソウコウ</t>
    </rPh>
    <rPh sb="2" eb="4">
      <t>キョリ</t>
    </rPh>
    <phoneticPr fontId="62"/>
  </si>
  <si>
    <t>車輛番号</t>
    <rPh sb="0" eb="2">
      <t>シャリョウ</t>
    </rPh>
    <rPh sb="2" eb="4">
      <t>バンゴウ</t>
    </rPh>
    <phoneticPr fontId="62"/>
  </si>
  <si>
    <t>運転業務前後</t>
    <rPh sb="4" eb="6">
      <t>ゼンゴ</t>
    </rPh>
    <phoneticPr fontId="62"/>
  </si>
  <si>
    <t>確認者</t>
    <phoneticPr fontId="62"/>
  </si>
  <si>
    <t>酒気帯び確認方法</t>
    <phoneticPr fontId="62"/>
  </si>
  <si>
    <t>検知器
使用有無</t>
    <phoneticPr fontId="62"/>
  </si>
  <si>
    <t>酒気帯び
有無</t>
    <phoneticPr fontId="62"/>
  </si>
  <si>
    <t>時刻</t>
    <phoneticPr fontId="62"/>
  </si>
  <si>
    <t>測定結果</t>
    <phoneticPr fontId="62"/>
  </si>
  <si>
    <t>mg/l</t>
    <phoneticPr fontId="62"/>
  </si>
  <si>
    <t>ｋｍ</t>
    <phoneticPr fontId="62"/>
  </si>
  <si>
    <t>土浦　301　ね　5340</t>
    <rPh sb="0" eb="2">
      <t>ツチウラ</t>
    </rPh>
    <phoneticPr fontId="62"/>
  </si>
  <si>
    <t>開始前</t>
  </si>
  <si>
    <t>対面</t>
    <rPh sb="0" eb="2">
      <t>タイメン</t>
    </rPh>
    <phoneticPr fontId="62"/>
  </si>
  <si>
    <t>袖ケ浦　526　ね　　　　3</t>
    <rPh sb="0" eb="3">
      <t>ソデガウラ</t>
    </rPh>
    <phoneticPr fontId="62"/>
  </si>
  <si>
    <t>出勤時</t>
    <phoneticPr fontId="62"/>
  </si>
  <si>
    <t>ＴＥＬ</t>
    <phoneticPr fontId="62"/>
  </si>
  <si>
    <t>無</t>
    <rPh sb="0" eb="1">
      <t>ナ</t>
    </rPh>
    <phoneticPr fontId="62"/>
  </si>
  <si>
    <t>千葉　301　め　7885</t>
    <rPh sb="0" eb="2">
      <t>チバ</t>
    </rPh>
    <phoneticPr fontId="62"/>
  </si>
  <si>
    <t>終了後</t>
    <phoneticPr fontId="62"/>
  </si>
  <si>
    <t>ＩＴ</t>
    <phoneticPr fontId="62"/>
  </si>
  <si>
    <t>袖ケ浦　801　つ　　　7</t>
    <rPh sb="0" eb="3">
      <t>ソデガウラ</t>
    </rPh>
    <phoneticPr fontId="62"/>
  </si>
  <si>
    <t>退勤時</t>
    <phoneticPr fontId="62"/>
  </si>
  <si>
    <t>千葉　485　む　　　　5</t>
    <rPh sb="0" eb="2">
      <t>チバ</t>
    </rPh>
    <phoneticPr fontId="62"/>
  </si>
  <si>
    <t>袖ケ浦　830　ち　　　33</t>
    <rPh sb="0" eb="3">
      <t>ソデガウラ</t>
    </rPh>
    <phoneticPr fontId="62"/>
  </si>
  <si>
    <t>千葉　302　ぬ　　845</t>
    <rPh sb="0" eb="2">
      <t>チバ</t>
    </rPh>
    <phoneticPr fontId="62"/>
  </si>
  <si>
    <t>袖ケ浦　100　す　8187</t>
    <rPh sb="0" eb="3">
      <t>ソデガウラ</t>
    </rPh>
    <phoneticPr fontId="62"/>
  </si>
  <si>
    <t>袖ケ浦　522　せ　　333</t>
    <rPh sb="0" eb="3">
      <t>ソデガウラ</t>
    </rPh>
    <phoneticPr fontId="62"/>
  </si>
  <si>
    <t>千葉　　　　　す　3769</t>
    <rPh sb="0" eb="2">
      <t>チバ</t>
    </rPh>
    <phoneticPr fontId="62"/>
  </si>
  <si>
    <t>千葉　　　　　て　　985</t>
    <rPh sb="0" eb="2">
      <t>チバ</t>
    </rPh>
    <phoneticPr fontId="62"/>
  </si>
  <si>
    <t/>
  </si>
  <si>
    <t>本帳票は警察庁通達412号をもとに、東海電子（株）が独自に制作したものです。最低限の法的要件に加え、勤務管理や社内監査観点であったほうがよい項目（青文字）を加えています。</t>
    <rPh sb="0" eb="1">
      <t>ホン</t>
    </rPh>
    <rPh sb="1" eb="3">
      <t>チョウヒョウ</t>
    </rPh>
    <rPh sb="4" eb="7">
      <t>ケイサツチョウ</t>
    </rPh>
    <rPh sb="7" eb="9">
      <t>ツウタツ</t>
    </rPh>
    <rPh sb="12" eb="13">
      <t>ゴウ</t>
    </rPh>
    <rPh sb="18" eb="20">
      <t>トウカイ</t>
    </rPh>
    <rPh sb="20" eb="22">
      <t>デンシ</t>
    </rPh>
    <rPh sb="22" eb="25">
      <t>カブ</t>
    </rPh>
    <rPh sb="26" eb="28">
      <t>ドクジ</t>
    </rPh>
    <rPh sb="29" eb="31">
      <t>セイサク</t>
    </rPh>
    <rPh sb="38" eb="41">
      <t>サイテイゲン</t>
    </rPh>
    <rPh sb="42" eb="44">
      <t>ホウテキ</t>
    </rPh>
    <rPh sb="44" eb="46">
      <t>ヨウケン</t>
    </rPh>
    <rPh sb="47" eb="48">
      <t>クワ</t>
    </rPh>
    <rPh sb="50" eb="52">
      <t>キンム</t>
    </rPh>
    <rPh sb="52" eb="54">
      <t>カンリ</t>
    </rPh>
    <rPh sb="55" eb="57">
      <t>シャナイ</t>
    </rPh>
    <rPh sb="57" eb="59">
      <t>カンサ</t>
    </rPh>
    <rPh sb="59" eb="61">
      <t>カンテン</t>
    </rPh>
    <rPh sb="70" eb="72">
      <t>コウモク</t>
    </rPh>
    <rPh sb="73" eb="74">
      <t>アオ</t>
    </rPh>
    <rPh sb="74" eb="76">
      <t>モジ</t>
    </rPh>
    <rPh sb="78" eb="79">
      <t>クワ</t>
    </rPh>
    <phoneticPr fontId="62"/>
  </si>
  <si>
    <t>有効性チェック：安全運転管理者は、適切に設備管理の下、正常動作が確認されているアルコール検知器を用いなければなりません。動作しないアルコール検知器で、飲酒運転を防ぐことはできません。</t>
    <rPh sb="0" eb="3">
      <t>ユウコウセイ</t>
    </rPh>
    <rPh sb="8" eb="10">
      <t>アンゼン</t>
    </rPh>
    <rPh sb="10" eb="12">
      <t>ウンテン</t>
    </rPh>
    <rPh sb="12" eb="15">
      <t>カンリシャ</t>
    </rPh>
    <rPh sb="17" eb="19">
      <t>テキセツ</t>
    </rPh>
    <rPh sb="20" eb="22">
      <t>セツビ</t>
    </rPh>
    <rPh sb="22" eb="24">
      <t>カンリ</t>
    </rPh>
    <rPh sb="25" eb="26">
      <t>モト</t>
    </rPh>
    <rPh sb="27" eb="29">
      <t>セイジョウ</t>
    </rPh>
    <rPh sb="29" eb="31">
      <t>ドウサ</t>
    </rPh>
    <rPh sb="32" eb="34">
      <t>カクニン</t>
    </rPh>
    <rPh sb="44" eb="47">
      <t>ケンチキ</t>
    </rPh>
    <rPh sb="48" eb="49">
      <t>モチ</t>
    </rPh>
    <rPh sb="60" eb="62">
      <t>ドウサ</t>
    </rPh>
    <rPh sb="70" eb="73">
      <t>ケンチキ</t>
    </rPh>
    <rPh sb="75" eb="77">
      <t>インシュ</t>
    </rPh>
    <rPh sb="77" eb="79">
      <t>ウンテン</t>
    </rPh>
    <rPh sb="80" eb="81">
      <t>フセ</t>
    </rPh>
    <phoneticPr fontId="62"/>
  </si>
  <si>
    <t>ITとは、通達412号で認められている、カメラ・モニター等使用ケースのことです。いわゆるカメラ付きスマートフォンや緑ナンバーのIT点呼等が該当します。</t>
    <rPh sb="5" eb="7">
      <t>ツウタツ</t>
    </rPh>
    <rPh sb="10" eb="11">
      <t>ゴウ</t>
    </rPh>
    <rPh sb="12" eb="13">
      <t>ミト</t>
    </rPh>
    <rPh sb="28" eb="29">
      <t>トウ</t>
    </rPh>
    <rPh sb="29" eb="31">
      <t>シヨウ</t>
    </rPh>
    <rPh sb="47" eb="48">
      <t>ツ</t>
    </rPh>
    <rPh sb="57" eb="58">
      <t>ミドリ</t>
    </rPh>
    <rPh sb="65" eb="67">
      <t>テンコ</t>
    </rPh>
    <rPh sb="67" eb="68">
      <t>トウ</t>
    </rPh>
    <rPh sb="69" eb="71">
      <t>ガイトウ</t>
    </rPh>
    <phoneticPr fontId="62"/>
  </si>
  <si>
    <t>自宅～現場～自宅</t>
    <rPh sb="0" eb="2">
      <t>ジタク</t>
    </rPh>
    <rPh sb="3" eb="5">
      <t>ゲンバ</t>
    </rPh>
    <rPh sb="6" eb="8">
      <t>ジタク</t>
    </rPh>
    <phoneticPr fontId="3"/>
  </si>
  <si>
    <t>退勤時</t>
  </si>
  <si>
    <t>出勤時</t>
  </si>
  <si>
    <t>斉藤</t>
  </si>
  <si>
    <t>事業所：</t>
    <rPh sb="0" eb="3">
      <t>ジギョウショ</t>
    </rPh>
    <phoneticPr fontId="3"/>
  </si>
  <si>
    <t>西川　英治</t>
    <rPh sb="0" eb="2">
      <t>ニシカワ</t>
    </rPh>
    <rPh sb="3" eb="5">
      <t>エイジ</t>
    </rPh>
    <phoneticPr fontId="62"/>
  </si>
  <si>
    <t>粂　扶美子</t>
    <rPh sb="0" eb="1">
      <t>クメ</t>
    </rPh>
    <rPh sb="2" eb="5">
      <t>フミコ</t>
    </rPh>
    <phoneticPr fontId="62"/>
  </si>
  <si>
    <t>岡野　幸彦</t>
    <rPh sb="0" eb="2">
      <t>オカノ</t>
    </rPh>
    <rPh sb="3" eb="5">
      <t>ユキヒコ</t>
    </rPh>
    <phoneticPr fontId="62"/>
  </si>
  <si>
    <t>河野　義一</t>
    <rPh sb="0" eb="2">
      <t>カワノ</t>
    </rPh>
    <rPh sb="3" eb="5">
      <t>ヨシカズ</t>
    </rPh>
    <phoneticPr fontId="62"/>
  </si>
  <si>
    <t>株式会社　綜建社　　千葉営業所</t>
    <rPh sb="0" eb="4">
      <t>カブシキガイシャ</t>
    </rPh>
    <rPh sb="5" eb="8">
      <t>ソウケンシャ</t>
    </rPh>
    <rPh sb="10" eb="12">
      <t>チバ</t>
    </rPh>
    <rPh sb="12" eb="15">
      <t>エイギョウショ</t>
    </rPh>
    <phoneticPr fontId="3"/>
  </si>
  <si>
    <t>株式会社　綜建社　　　　本店</t>
    <rPh sb="0" eb="4">
      <t>カブシキガイシャ</t>
    </rPh>
    <rPh sb="5" eb="8">
      <t>ソウケンシャ</t>
    </rPh>
    <rPh sb="12" eb="14">
      <t>ホンテン</t>
    </rPh>
    <phoneticPr fontId="3"/>
  </si>
  <si>
    <t>株式会社　綜建社　　一ノ宮営業所</t>
    <rPh sb="0" eb="4">
      <t>カブシキガイシャ</t>
    </rPh>
    <rPh sb="5" eb="8">
      <t>ソウケンシャ</t>
    </rPh>
    <rPh sb="10" eb="11">
      <t>イチ</t>
    </rPh>
    <rPh sb="12" eb="13">
      <t>ミヤ</t>
    </rPh>
    <rPh sb="13" eb="16">
      <t>エイギョウショ</t>
    </rPh>
    <phoneticPr fontId="3"/>
  </si>
  <si>
    <t>期間</t>
    <rPh sb="0" eb="2">
      <t>キカン</t>
    </rPh>
    <phoneticPr fontId="3"/>
  </si>
  <si>
    <t>祝祭日一覧</t>
    <rPh sb="0" eb="3">
      <t>シュクサイジツ</t>
    </rPh>
    <rPh sb="3" eb="5">
      <t>イチラン</t>
    </rPh>
    <phoneticPr fontId="3"/>
  </si>
  <si>
    <t>年末年始休日</t>
    <rPh sb="0" eb="2">
      <t>ネンマツ</t>
    </rPh>
    <rPh sb="2" eb="4">
      <t>ネンシ</t>
    </rPh>
    <rPh sb="4" eb="6">
      <t>キュウジツ</t>
    </rPh>
    <phoneticPr fontId="3"/>
  </si>
  <si>
    <t>休日就業日数</t>
  </si>
  <si>
    <t>勤怠</t>
    <rPh sb="0" eb="2">
      <t>キンタイ</t>
    </rPh>
    <phoneticPr fontId="3"/>
  </si>
  <si>
    <t>仮設材料代</t>
    <rPh sb="0" eb="2">
      <t>カセツ</t>
    </rPh>
    <rPh sb="2" eb="4">
      <t>ザイリョウ</t>
    </rPh>
    <rPh sb="4" eb="5">
      <t>ダイ</t>
    </rPh>
    <phoneticPr fontId="3"/>
  </si>
  <si>
    <t>工事材料代</t>
    <rPh sb="0" eb="2">
      <t>コウジ</t>
    </rPh>
    <rPh sb="2" eb="4">
      <t>ザイリョウ</t>
    </rPh>
    <rPh sb="4" eb="5">
      <t>ダイ</t>
    </rPh>
    <phoneticPr fontId="3"/>
  </si>
  <si>
    <t>機械器具損料</t>
    <rPh sb="0" eb="2">
      <t>キカイ</t>
    </rPh>
    <rPh sb="2" eb="4">
      <t>キグ</t>
    </rPh>
    <rPh sb="4" eb="6">
      <t>ソンリョウ</t>
    </rPh>
    <phoneticPr fontId="3"/>
  </si>
  <si>
    <t>消耗品代</t>
    <rPh sb="0" eb="2">
      <t>ショウモウ</t>
    </rPh>
    <rPh sb="2" eb="3">
      <t>ヒン</t>
    </rPh>
    <rPh sb="3" eb="4">
      <t>ダイ</t>
    </rPh>
    <phoneticPr fontId="3"/>
  </si>
  <si>
    <t>その他</t>
    <rPh sb="2" eb="3">
      <t>タ</t>
    </rPh>
    <phoneticPr fontId="3"/>
  </si>
  <si>
    <t>施工管理業務</t>
    <rPh sb="0" eb="2">
      <t>セコウ</t>
    </rPh>
    <rPh sb="2" eb="4">
      <t>カンリ</t>
    </rPh>
    <rPh sb="4" eb="6">
      <t>ギョウム</t>
    </rPh>
    <phoneticPr fontId="3"/>
  </si>
  <si>
    <t>✔</t>
    <phoneticPr fontId="3"/>
  </si>
  <si>
    <t>有給休暇</t>
    <rPh sb="0" eb="2">
      <t>ユウキュウ</t>
    </rPh>
    <rPh sb="2" eb="4">
      <t>キュウカ</t>
    </rPh>
    <phoneticPr fontId="3"/>
  </si>
  <si>
    <t>代休</t>
    <rPh sb="0" eb="2">
      <t>ダイキュウ</t>
    </rPh>
    <phoneticPr fontId="3"/>
  </si>
  <si>
    <t>宿泊出張手当</t>
    <rPh sb="0" eb="2">
      <t>シュクハク</t>
    </rPh>
    <rPh sb="2" eb="4">
      <t>シュッチョウ</t>
    </rPh>
    <rPh sb="4" eb="6">
      <t>テアテ</t>
    </rPh>
    <phoneticPr fontId="3"/>
  </si>
  <si>
    <t>欠勤</t>
    <rPh sb="0" eb="2">
      <t>ケッキン</t>
    </rPh>
    <phoneticPr fontId="3"/>
  </si>
  <si>
    <t>派遣先休業日</t>
    <rPh sb="0" eb="2">
      <t>ハケン</t>
    </rPh>
    <rPh sb="2" eb="3">
      <t>サキ</t>
    </rPh>
    <rPh sb="3" eb="5">
      <t>キュウギョウ</t>
    </rPh>
    <rPh sb="5" eb="6">
      <t>ビ</t>
    </rPh>
    <phoneticPr fontId="3"/>
  </si>
  <si>
    <t>休日出勤</t>
    <rPh sb="0" eb="2">
      <t>キュウジツ</t>
    </rPh>
    <rPh sb="2" eb="4">
      <t>シュッキン</t>
    </rPh>
    <phoneticPr fontId="3"/>
  </si>
  <si>
    <t>振替出勤</t>
    <rPh sb="0" eb="2">
      <t>フリカエ</t>
    </rPh>
    <rPh sb="2" eb="4">
      <t>シュッキン</t>
    </rPh>
    <phoneticPr fontId="3"/>
  </si>
  <si>
    <t>出勤</t>
    <rPh sb="0" eb="2">
      <t>シュッキン</t>
    </rPh>
    <phoneticPr fontId="3"/>
  </si>
  <si>
    <t>年度業務カレンダー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</si>
</sst>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quot;¥&quot;\-#,##0"/>
    <numFmt numFmtId="6" formatCode="&quot;¥&quot;#,##0;[Red]&quot;¥&quot;\-#,##0"/>
    <numFmt numFmtId="42" formatCode="_ &quot;¥&quot;* #,##0_ ;_ &quot;¥&quot;* \-#,##0_ ;_ &quot;¥&quot;* &quot;-&quot;_ ;_ @_ "/>
    <numFmt numFmtId="41" formatCode="_ * #,##0_ ;_ * \-#,##0_ ;_ * &quot;-&quot;_ ;_ @_ "/>
    <numFmt numFmtId="176" formatCode="0.0_);[Red]\(0.0\)"/>
    <numFmt numFmtId="177" formatCode="h:mm;@"/>
    <numFmt numFmtId="178" formatCode="&quot;¥&quot;#,##0_);[Red]\(&quot;¥&quot;#,##0\)"/>
    <numFmt numFmtId="179" formatCode="0_);[Red]\(0\)"/>
    <numFmt numFmtId="180" formatCode="0_ "/>
    <numFmt numFmtId="181" formatCode="#,##0_ "/>
    <numFmt numFmtId="182" formatCode="[h]:mm;@"/>
    <numFmt numFmtId="183" formatCode="0.0_ "/>
    <numFmt numFmtId="184" formatCode="[$-411]ggge&quot;年&quot;m&quot;月&quot;d&quot;日&quot;;@"/>
    <numFmt numFmtId="185" formatCode="[$-F800]dddd\,\ mmmm\ dd\,\ yyyy"/>
    <numFmt numFmtId="186" formatCode="m"/>
    <numFmt numFmtId="187" formatCode="d"/>
    <numFmt numFmtId="188" formatCode="aaa"/>
    <numFmt numFmtId="189" formatCode="yyyy/m/d;@"/>
    <numFmt numFmtId="190" formatCode="yyyy"/>
    <numFmt numFmtId="191" formatCode="[h]:mm"/>
    <numFmt numFmtId="192" formatCode="yyyy\-mm\-dd;@"/>
    <numFmt numFmtId="193" formatCode="m/d;@"/>
    <numFmt numFmtId="194" formatCode="#,##0.0_ "/>
    <numFmt numFmtId="195" formatCode="m&quot;月&quot;d&quot;日&quot;;@"/>
  </numFmts>
  <fonts count="7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b/>
      <sz val="11"/>
      <name val="ＭＳ Ｐゴシック"/>
      <family val="3"/>
      <charset val="128"/>
    </font>
    <font>
      <sz val="9"/>
      <name val="ＭＳ Ｐゴシック"/>
      <family val="3"/>
      <charset val="128"/>
    </font>
    <font>
      <sz val="10"/>
      <color rgb="FFFF0000"/>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font>
    <font>
      <sz val="9"/>
      <color rgb="FF000000"/>
      <name val="Meiryo UI"/>
      <family val="3"/>
      <charset val="128"/>
    </font>
    <font>
      <sz val="9"/>
      <color rgb="FFC00000"/>
      <name val="ＭＳ Ｐゴシック"/>
      <family val="3"/>
      <charset val="128"/>
    </font>
    <font>
      <sz val="10"/>
      <color rgb="FFFF5050"/>
      <name val="ＭＳ Ｐゴシック"/>
      <family val="3"/>
      <charset val="128"/>
    </font>
    <font>
      <sz val="10"/>
      <color theme="4"/>
      <name val="ＭＳ Ｐゴシック"/>
      <family val="3"/>
      <charset val="128"/>
    </font>
    <font>
      <sz val="11"/>
      <color theme="0" tint="-0.499984740745262"/>
      <name val="ＭＳ Ｐゴシック"/>
      <family val="3"/>
      <charset val="128"/>
    </font>
    <font>
      <b/>
      <sz val="16"/>
      <color theme="0" tint="-0.499984740745262"/>
      <name val="ＭＳ Ｐゴシック"/>
      <family val="3"/>
      <charset val="128"/>
    </font>
    <font>
      <sz val="9"/>
      <color theme="0" tint="-0.499984740745262"/>
      <name val="ＭＳ Ｐゴシック"/>
      <family val="3"/>
      <charset val="128"/>
    </font>
    <font>
      <sz val="10"/>
      <name val="HG丸ｺﾞｼｯｸM-PRO"/>
      <family val="3"/>
      <charset val="128"/>
    </font>
    <font>
      <b/>
      <sz val="12"/>
      <name val="HG丸ｺﾞｼｯｸM-PRO"/>
      <family val="3"/>
      <charset val="128"/>
    </font>
    <font>
      <b/>
      <sz val="16"/>
      <color theme="0"/>
      <name val="ＭＳ ゴシック"/>
      <family val="3"/>
      <charset val="128"/>
    </font>
    <font>
      <b/>
      <sz val="11"/>
      <color theme="0"/>
      <name val="ＭＳ ゴシック"/>
      <family val="3"/>
      <charset val="128"/>
    </font>
    <font>
      <sz val="11"/>
      <name val="ＭＳ ゴシック"/>
      <family val="3"/>
      <charset val="128"/>
    </font>
    <font>
      <sz val="10"/>
      <color theme="0" tint="-0.499984740745262"/>
      <name val="ＭＳ Ｐゴシック"/>
      <family val="3"/>
      <charset val="128"/>
    </font>
    <font>
      <b/>
      <sz val="9"/>
      <color theme="0" tint="-0.499984740745262"/>
      <name val="ＭＳ Ｐゴシック"/>
      <family val="3"/>
      <charset val="128"/>
    </font>
    <font>
      <sz val="9"/>
      <color theme="4"/>
      <name val="ＭＳ Ｐゴシック"/>
      <family val="3"/>
      <charset val="128"/>
    </font>
    <font>
      <sz val="9"/>
      <color rgb="FFFF7575"/>
      <name val="ＭＳ Ｐゴシック"/>
      <family val="3"/>
      <charset val="128"/>
    </font>
    <font>
      <sz val="10"/>
      <color rgb="FFFF7575"/>
      <name val="ＭＳ Ｐゴシック"/>
      <family val="3"/>
      <charset val="128"/>
    </font>
    <font>
      <sz val="14"/>
      <name val="ＭＳ Ｐゴシック"/>
      <family val="3"/>
      <charset val="128"/>
    </font>
    <font>
      <b/>
      <sz val="16"/>
      <name val="ＭＳ Ｐゴシック"/>
      <family val="3"/>
      <charset val="128"/>
    </font>
    <font>
      <sz val="12"/>
      <name val="ＭＳ Ｐゴシック"/>
      <family val="3"/>
      <charset val="128"/>
    </font>
    <font>
      <sz val="8"/>
      <color theme="9" tint="-0.499984740745262"/>
      <name val="ＭＳ Ｐゴシック"/>
      <family val="3"/>
      <charset val="128"/>
    </font>
    <font>
      <sz val="10"/>
      <color theme="9" tint="-0.499984740745262"/>
      <name val="ＭＳ Ｐゴシック"/>
      <family val="3"/>
      <charset val="128"/>
    </font>
    <font>
      <sz val="9"/>
      <color theme="9" tint="-0.499984740745262"/>
      <name val="ＭＳ Ｐゴシック"/>
      <family val="3"/>
      <charset val="128"/>
    </font>
    <font>
      <b/>
      <sz val="9"/>
      <color theme="9" tint="-0.499984740745262"/>
      <name val="ＭＳ Ｐゴシック"/>
      <family val="3"/>
      <charset val="128"/>
    </font>
    <font>
      <sz val="11"/>
      <color theme="9" tint="-0.499984740745262"/>
      <name val="ＭＳ Ｐゴシック"/>
      <family val="3"/>
      <charset val="128"/>
    </font>
    <font>
      <sz val="9"/>
      <color indexed="81"/>
      <name val="MS P ゴシック"/>
      <family val="3"/>
      <charset val="128"/>
    </font>
    <font>
      <b/>
      <sz val="9"/>
      <color indexed="81"/>
      <name val="MS P ゴシック"/>
      <family val="3"/>
      <charset val="128"/>
    </font>
    <font>
      <sz val="9"/>
      <color indexed="10"/>
      <name val="MS P ゴシック"/>
      <family val="3"/>
      <charset val="128"/>
    </font>
    <font>
      <sz val="10"/>
      <color rgb="FF222222"/>
      <name val="メイリオ"/>
      <family val="3"/>
      <charset val="128"/>
    </font>
    <font>
      <sz val="12"/>
      <name val="メイリオ"/>
      <family val="3"/>
      <charset val="128"/>
    </font>
    <font>
      <sz val="10"/>
      <name val="メイリオ"/>
      <family val="3"/>
      <charset val="128"/>
    </font>
    <font>
      <sz val="11"/>
      <color indexed="10"/>
      <name val="ＭＳ Ｐゴシック"/>
      <family val="3"/>
      <charset val="128"/>
    </font>
    <font>
      <sz val="11"/>
      <color theme="0"/>
      <name val="ＭＳ Ｐゴシック"/>
      <family val="3"/>
      <charset val="128"/>
    </font>
    <font>
      <b/>
      <sz val="11"/>
      <name val="HG丸ｺﾞｼｯｸM-PRO"/>
      <family val="3"/>
      <charset val="128"/>
    </font>
    <font>
      <b/>
      <sz val="14"/>
      <name val="ＭＳ Ｐゴシック"/>
      <family val="3"/>
      <charset val="128"/>
    </font>
    <font>
      <b/>
      <sz val="11"/>
      <color rgb="FF0000FF"/>
      <name val="ＭＳ Ｐゴシック"/>
      <family val="3"/>
      <charset val="128"/>
    </font>
    <font>
      <sz val="10"/>
      <color rgb="FF0000FF"/>
      <name val="メイリオ"/>
      <family val="3"/>
      <charset val="128"/>
    </font>
    <font>
      <sz val="11"/>
      <color rgb="FFC00000"/>
      <name val="ＭＳ Ｐゴシック"/>
      <family val="3"/>
      <charset val="128"/>
    </font>
    <font>
      <sz val="11"/>
      <color rgb="FF0000FF"/>
      <name val="ＭＳ Ｐゴシック"/>
      <family val="3"/>
      <charset val="128"/>
    </font>
    <font>
      <sz val="10"/>
      <color rgb="FF0000FF"/>
      <name val="ＭＳ Ｐゴシック"/>
      <family val="3"/>
      <charset val="128"/>
    </font>
    <font>
      <b/>
      <sz val="11"/>
      <name val="ＭＳ ゴシック"/>
      <family val="3"/>
      <charset val="128"/>
    </font>
    <font>
      <sz val="11"/>
      <color rgb="FF808080"/>
      <name val="ＭＳ Ｐゴシック"/>
      <family val="3"/>
      <charset val="128"/>
    </font>
    <font>
      <u/>
      <sz val="11"/>
      <color theme="10"/>
      <name val="ＭＳ Ｐゴシック"/>
      <family val="3"/>
      <charset val="128"/>
    </font>
    <font>
      <sz val="9"/>
      <color rgb="FFC00000"/>
      <name val="メイリオ"/>
      <family val="3"/>
      <charset val="128"/>
    </font>
    <font>
      <sz val="9"/>
      <color rgb="FF0000FF"/>
      <name val="メイリオ"/>
      <family val="3"/>
      <charset val="128"/>
    </font>
    <font>
      <sz val="11"/>
      <color theme="1"/>
      <name val="BIZ UDPゴシック"/>
      <family val="3"/>
      <charset val="128"/>
    </font>
    <font>
      <sz val="16"/>
      <color theme="1"/>
      <name val="BIZ UDPゴシック"/>
      <family val="3"/>
      <charset val="128"/>
    </font>
    <font>
      <sz val="6"/>
      <name val="ＭＳ Ｐゴシック"/>
      <family val="2"/>
      <charset val="128"/>
      <scheme val="minor"/>
    </font>
    <font>
      <sz val="12"/>
      <color theme="1"/>
      <name val="BIZ UDPゴシック"/>
      <family val="3"/>
      <charset val="128"/>
    </font>
    <font>
      <sz val="8"/>
      <color theme="1"/>
      <name val="BIZ UDPゴシック"/>
      <family val="3"/>
      <charset val="128"/>
    </font>
    <font>
      <sz val="10"/>
      <color theme="1"/>
      <name val="BIZ UDPゴシック"/>
      <family val="3"/>
      <charset val="128"/>
    </font>
    <font>
      <sz val="14"/>
      <color theme="1"/>
      <name val="BIZ UDPゴシック"/>
      <family val="3"/>
      <charset val="128"/>
    </font>
    <font>
      <sz val="9"/>
      <color theme="1"/>
      <name val="BIZ UDPゴシック"/>
      <family val="3"/>
      <charset val="128"/>
    </font>
    <font>
      <sz val="10"/>
      <color rgb="FF0070C0"/>
      <name val="BIZ UDPゴシック"/>
      <family val="3"/>
      <charset val="128"/>
    </font>
    <font>
      <sz val="10"/>
      <name val="BIZ UDPゴシック"/>
      <family val="3"/>
      <charset val="128"/>
    </font>
    <font>
      <sz val="7"/>
      <color theme="1"/>
      <name val="BIZ UDPゴシック"/>
      <family val="3"/>
      <charset val="128"/>
    </font>
  </fonts>
  <fills count="14">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2"/>
        <bgColor indexed="64"/>
      </patternFill>
    </fill>
    <fill>
      <patternFill patternType="solid">
        <fgColor theme="6" tint="0.79998168889431442"/>
        <bgColor indexed="64"/>
      </patternFill>
    </fill>
    <fill>
      <patternFill patternType="solid">
        <fgColor rgb="FFF8F8F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CECC0"/>
        <bgColor indexed="64"/>
      </patternFill>
    </fill>
    <fill>
      <patternFill patternType="solid">
        <fgColor rgb="FFC5D9F1"/>
        <bgColor indexed="64"/>
      </patternFill>
    </fill>
    <fill>
      <patternFill patternType="solid">
        <fgColor theme="4" tint="0.79998168889431442"/>
        <bgColor indexed="64"/>
      </patternFill>
    </fill>
    <fill>
      <patternFill patternType="solid">
        <fgColor rgb="FFF9F9F9"/>
        <bgColor indexed="64"/>
      </patternFill>
    </fill>
  </fills>
  <borders count="126">
    <border>
      <left/>
      <right/>
      <top/>
      <bottom/>
      <diagonal/>
    </border>
    <border>
      <left style="thin">
        <color indexed="64"/>
      </left>
      <right/>
      <top style="thin">
        <color indexed="64"/>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dotted">
        <color indexed="64"/>
      </left>
      <right/>
      <top style="hair">
        <color indexed="64"/>
      </top>
      <bottom/>
      <diagonal/>
    </border>
    <border>
      <left/>
      <right style="dotted">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dotted">
        <color indexed="64"/>
      </left>
      <right/>
      <top style="dashed">
        <color indexed="64"/>
      </top>
      <bottom style="hair">
        <color indexed="64"/>
      </bottom>
      <diagonal/>
    </border>
    <border>
      <left/>
      <right style="dotted">
        <color indexed="64"/>
      </right>
      <top style="dashed">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auto="1"/>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dashed">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dashed">
        <color indexed="64"/>
      </left>
      <right style="hair">
        <color indexed="64"/>
      </right>
      <top/>
      <bottom style="hair">
        <color indexed="64"/>
      </bottom>
      <diagonal/>
    </border>
    <border>
      <left style="dashed">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style="hair">
        <color indexed="64"/>
      </left>
      <right/>
      <top/>
      <bottom style="hair">
        <color indexed="64"/>
      </bottom>
      <diagonal/>
    </border>
    <border>
      <left style="hair">
        <color indexed="64"/>
      </left>
      <right/>
      <top style="hair">
        <color indexed="64"/>
      </top>
      <bottom style="dashed">
        <color indexed="64"/>
      </bottom>
      <diagonal/>
    </border>
    <border>
      <left style="hair">
        <color indexed="64"/>
      </left>
      <right/>
      <top style="hair">
        <color indexed="64"/>
      </top>
      <bottom style="hair">
        <color indexed="64"/>
      </bottom>
      <diagonal/>
    </border>
    <border>
      <left style="dashed">
        <color indexed="64"/>
      </left>
      <right style="dashed">
        <color indexed="64"/>
      </right>
      <top style="dashed">
        <color auto="1"/>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dashed">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ashed">
        <color indexed="64"/>
      </bottom>
      <diagonal/>
    </border>
    <border>
      <left/>
      <right style="dashed">
        <color indexed="64"/>
      </right>
      <top style="hair">
        <color indexed="64"/>
      </top>
      <bottom style="dashed">
        <color indexed="64"/>
      </bottom>
      <diagonal/>
    </border>
    <border>
      <left/>
      <right style="dashed">
        <color indexed="64"/>
      </right>
      <top/>
      <bottom style="hair">
        <color indexed="64"/>
      </bottom>
      <diagonal/>
    </border>
    <border>
      <left style="thin">
        <color auto="1"/>
      </left>
      <right style="dashed">
        <color auto="1"/>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4F81BD"/>
      </left>
      <right style="thin">
        <color rgb="FF4F81BD"/>
      </right>
      <top style="thin">
        <color rgb="FF4F81BD"/>
      </top>
      <bottom style="thin">
        <color rgb="FF4F81BD"/>
      </bottom>
      <diagonal/>
    </border>
    <border>
      <left/>
      <right style="thin">
        <color rgb="FF000000"/>
      </right>
      <top style="thin">
        <color rgb="FF000000"/>
      </top>
      <bottom style="thin">
        <color rgb="FF000000"/>
      </bottom>
      <diagonal/>
    </border>
    <border>
      <left style="hair">
        <color indexed="64"/>
      </left>
      <right style="hair">
        <color indexed="64"/>
      </right>
      <top style="thin">
        <color indexed="64"/>
      </top>
      <bottom style="thin">
        <color indexed="64"/>
      </bottom>
      <diagonal/>
    </border>
    <border>
      <left/>
      <right/>
      <top/>
      <bottom style="double">
        <color indexed="64"/>
      </bottom>
      <diagonal/>
    </border>
    <border>
      <left/>
      <right style="thin">
        <color rgb="FF4F81BD"/>
      </right>
      <top style="thin">
        <color rgb="FF4F81BD"/>
      </top>
      <bottom style="thin">
        <color rgb="FF4F81BD"/>
      </bottom>
      <diagonal/>
    </border>
    <border>
      <left/>
      <right style="thin">
        <color indexed="64"/>
      </right>
      <top/>
      <bottom/>
      <diagonal/>
    </border>
    <border>
      <left style="thin">
        <color indexed="64"/>
      </left>
      <right/>
      <top style="thin">
        <color indexed="64"/>
      </top>
      <bottom/>
      <diagonal/>
    </border>
    <border>
      <left/>
      <right/>
      <top style="dash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dashed">
        <color indexed="64"/>
      </top>
      <bottom style="hair">
        <color indexed="64"/>
      </bottom>
      <diagonal/>
    </border>
    <border>
      <left/>
      <right style="thin">
        <color rgb="FF000000"/>
      </right>
      <top/>
      <bottom/>
      <diagonal/>
    </border>
  </borders>
  <cellStyleXfs count="8">
    <xf numFmtId="0" fontId="0" fillId="0" borderId="0"/>
    <xf numFmtId="38" fontId="7" fillId="0" borderId="0" applyFont="0" applyFill="0" applyBorder="0" applyAlignment="0" applyProtection="0">
      <alignment vertical="center"/>
    </xf>
    <xf numFmtId="0" fontId="7" fillId="0" borderId="0">
      <alignment vertical="center"/>
    </xf>
    <xf numFmtId="0" fontId="2" fillId="0" borderId="0"/>
    <xf numFmtId="0" fontId="2" fillId="0" borderId="0">
      <alignment vertical="center"/>
    </xf>
    <xf numFmtId="0" fontId="57" fillId="0" borderId="0" applyNumberFormat="0" applyFill="0" applyBorder="0" applyAlignment="0" applyProtection="0"/>
    <xf numFmtId="0" fontId="1" fillId="0" borderId="0">
      <alignment vertical="center"/>
    </xf>
    <xf numFmtId="0" fontId="2" fillId="0" borderId="0">
      <alignment vertical="center"/>
    </xf>
  </cellStyleXfs>
  <cellXfs count="880">
    <xf numFmtId="0" fontId="0" fillId="0" borderId="0" xfId="0"/>
    <xf numFmtId="0" fontId="4" fillId="0" borderId="0" xfId="0" applyFont="1"/>
    <xf numFmtId="0" fontId="4" fillId="0" borderId="0" xfId="0" applyFont="1" applyAlignment="1">
      <alignment horizontal="center"/>
    </xf>
    <xf numFmtId="176" fontId="4" fillId="0" borderId="0" xfId="0" applyNumberFormat="1" applyFont="1" applyAlignment="1">
      <alignment horizontal="right"/>
    </xf>
    <xf numFmtId="176" fontId="4" fillId="0" borderId="0" xfId="0" applyNumberFormat="1" applyFont="1" applyAlignment="1">
      <alignment horizontal="center"/>
    </xf>
    <xf numFmtId="5" fontId="0" fillId="0" borderId="0" xfId="0" applyNumberFormat="1"/>
    <xf numFmtId="0" fontId="2" fillId="0" borderId="0" xfId="0" applyFont="1"/>
    <xf numFmtId="0" fontId="7" fillId="0" borderId="0" xfId="2">
      <alignment vertical="center"/>
    </xf>
    <xf numFmtId="0" fontId="8" fillId="0" borderId="0" xfId="2" applyFont="1">
      <alignment vertical="center"/>
    </xf>
    <xf numFmtId="0" fontId="7" fillId="2" borderId="16" xfId="2" applyFill="1" applyBorder="1">
      <alignment vertical="center"/>
    </xf>
    <xf numFmtId="0" fontId="7" fillId="2" borderId="17" xfId="2" applyFill="1" applyBorder="1">
      <alignment vertical="center"/>
    </xf>
    <xf numFmtId="0" fontId="7" fillId="3" borderId="14" xfId="2" applyFill="1" applyBorder="1">
      <alignment vertical="center"/>
    </xf>
    <xf numFmtId="0" fontId="7" fillId="3" borderId="18" xfId="2" applyFill="1" applyBorder="1">
      <alignment vertical="center"/>
    </xf>
    <xf numFmtId="0" fontId="7" fillId="0" borderId="14" xfId="2" applyBorder="1">
      <alignment vertical="center"/>
    </xf>
    <xf numFmtId="0" fontId="7" fillId="0" borderId="18" xfId="2" applyBorder="1">
      <alignment vertical="center"/>
    </xf>
    <xf numFmtId="0" fontId="7" fillId="0" borderId="19" xfId="2" applyBorder="1">
      <alignment vertical="center"/>
    </xf>
    <xf numFmtId="0" fontId="7" fillId="0" borderId="20" xfId="2" applyBorder="1">
      <alignment vertical="center"/>
    </xf>
    <xf numFmtId="0" fontId="7" fillId="3" borderId="20" xfId="2" applyFill="1" applyBorder="1">
      <alignment vertical="center"/>
    </xf>
    <xf numFmtId="0" fontId="7" fillId="0" borderId="21" xfId="2" applyBorder="1">
      <alignment vertical="center"/>
    </xf>
    <xf numFmtId="0" fontId="7" fillId="0" borderId="22" xfId="2" applyBorder="1">
      <alignment vertical="center"/>
    </xf>
    <xf numFmtId="0" fontId="7" fillId="0" borderId="15" xfId="2" applyBorder="1">
      <alignment vertical="center"/>
    </xf>
    <xf numFmtId="0" fontId="7" fillId="0" borderId="23" xfId="2" applyBorder="1">
      <alignment vertical="center"/>
    </xf>
    <xf numFmtId="0" fontId="7" fillId="0" borderId="0" xfId="2" applyAlignment="1">
      <alignment horizontal="center" vertical="center"/>
    </xf>
    <xf numFmtId="0" fontId="7" fillId="2" borderId="0" xfId="2" applyFill="1" applyAlignment="1">
      <alignment horizontal="center" vertical="center"/>
    </xf>
    <xf numFmtId="0" fontId="0" fillId="0" borderId="18" xfId="2" applyFont="1" applyBorder="1">
      <alignment vertical="center"/>
    </xf>
    <xf numFmtId="0" fontId="5" fillId="0" borderId="7" xfId="0" applyFont="1" applyBorder="1" applyAlignment="1" applyProtection="1">
      <alignment horizontal="center" vertical="center"/>
      <protection locked="0" hidden="1"/>
    </xf>
    <xf numFmtId="0" fontId="0" fillId="4" borderId="0" xfId="0" applyFill="1" applyProtection="1">
      <protection hidden="1"/>
    </xf>
    <xf numFmtId="0" fontId="4" fillId="4" borderId="0" xfId="0" applyFont="1" applyFill="1" applyProtection="1">
      <protection hidden="1"/>
    </xf>
    <xf numFmtId="176" fontId="4" fillId="4" borderId="0" xfId="0" applyNumberFormat="1" applyFont="1" applyFill="1" applyAlignment="1" applyProtection="1">
      <alignment horizontal="right"/>
      <protection hidden="1"/>
    </xf>
    <xf numFmtId="0" fontId="4" fillId="4" borderId="0" xfId="0" applyFont="1" applyFill="1" applyAlignment="1" applyProtection="1">
      <alignment horizontal="center"/>
      <protection hidden="1"/>
    </xf>
    <xf numFmtId="176" fontId="4" fillId="4" borderId="0" xfId="0" applyNumberFormat="1" applyFont="1" applyFill="1" applyAlignment="1" applyProtection="1">
      <alignment horizontal="center"/>
      <protection hidden="1"/>
    </xf>
    <xf numFmtId="0" fontId="0" fillId="4" borderId="0" xfId="0" applyFill="1" applyAlignment="1" applyProtection="1">
      <alignment horizontal="center"/>
      <protection hidden="1"/>
    </xf>
    <xf numFmtId="5" fontId="4" fillId="4" borderId="3" xfId="0" applyNumberFormat="1" applyFont="1" applyFill="1" applyBorder="1" applyAlignment="1" applyProtection="1">
      <alignment horizontal="center"/>
      <protection hidden="1"/>
    </xf>
    <xf numFmtId="0" fontId="5" fillId="4" borderId="7" xfId="0" applyFont="1" applyFill="1" applyBorder="1" applyAlignment="1" applyProtection="1">
      <alignment horizontal="center" vertical="center"/>
      <protection hidden="1"/>
    </xf>
    <xf numFmtId="0" fontId="2" fillId="4" borderId="0" xfId="0" applyFont="1" applyFill="1" applyProtection="1">
      <protection hidden="1"/>
    </xf>
    <xf numFmtId="0" fontId="4" fillId="4" borderId="0" xfId="0" applyFont="1" applyFill="1" applyAlignment="1">
      <alignment horizontal="center" vertical="center"/>
    </xf>
    <xf numFmtId="5" fontId="4" fillId="4" borderId="11" xfId="0" applyNumberFormat="1" applyFont="1" applyFill="1" applyBorder="1" applyAlignment="1" applyProtection="1">
      <alignment horizontal="center"/>
      <protection hidden="1"/>
    </xf>
    <xf numFmtId="0" fontId="5" fillId="4" borderId="27" xfId="0" applyFont="1" applyFill="1" applyBorder="1" applyAlignment="1" applyProtection="1">
      <alignment horizontal="center" vertical="center"/>
      <protection hidden="1"/>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5" fillId="4" borderId="36" xfId="0" applyFont="1" applyFill="1" applyBorder="1" applyAlignment="1" applyProtection="1">
      <alignment horizontal="center" vertical="center"/>
      <protection hidden="1"/>
    </xf>
    <xf numFmtId="0" fontId="4" fillId="4" borderId="34" xfId="0" applyFont="1" applyFill="1" applyBorder="1" applyAlignment="1" applyProtection="1">
      <alignment horizontal="center" vertical="center"/>
      <protection hidden="1"/>
    </xf>
    <xf numFmtId="0" fontId="4" fillId="4" borderId="0" xfId="0" applyFont="1" applyFill="1" applyAlignment="1" applyProtection="1">
      <alignment horizontal="left"/>
      <protection hidden="1"/>
    </xf>
    <xf numFmtId="0" fontId="5" fillId="4" borderId="3" xfId="0" applyFont="1" applyFill="1" applyBorder="1" applyAlignment="1" applyProtection="1">
      <alignment horizontal="center" vertical="center"/>
      <protection hidden="1"/>
    </xf>
    <xf numFmtId="0" fontId="4" fillId="4" borderId="1" xfId="0" applyFont="1" applyFill="1" applyBorder="1" applyAlignment="1" applyProtection="1">
      <alignment horizontal="center"/>
      <protection hidden="1"/>
    </xf>
    <xf numFmtId="0" fontId="4" fillId="4" borderId="3" xfId="0" applyFont="1" applyFill="1" applyBorder="1" applyAlignment="1" applyProtection="1">
      <alignment horizontal="center"/>
      <protection hidden="1"/>
    </xf>
    <xf numFmtId="0" fontId="4" fillId="4" borderId="0" xfId="0" applyFont="1" applyFill="1" applyAlignment="1" applyProtection="1">
      <alignment vertical="center"/>
      <protection hidden="1"/>
    </xf>
    <xf numFmtId="0" fontId="0" fillId="4" borderId="0" xfId="0" applyFill="1"/>
    <xf numFmtId="0" fontId="0" fillId="0" borderId="0" xfId="0" applyAlignment="1">
      <alignment horizontal="center"/>
    </xf>
    <xf numFmtId="0" fontId="10" fillId="4" borderId="5" xfId="0" applyFont="1" applyFill="1" applyBorder="1" applyAlignment="1" applyProtection="1">
      <alignment horizontal="center"/>
      <protection hidden="1"/>
    </xf>
    <xf numFmtId="180" fontId="4" fillId="0" borderId="0" xfId="0" applyNumberFormat="1" applyFont="1" applyAlignment="1" applyProtection="1">
      <alignment horizontal="center" vertical="center"/>
      <protection locked="0" hidden="1"/>
    </xf>
    <xf numFmtId="5" fontId="0" fillId="0" borderId="26" xfId="0" applyNumberFormat="1" applyBorder="1" applyAlignment="1">
      <alignment horizontal="center" vertical="center"/>
    </xf>
    <xf numFmtId="0" fontId="0" fillId="5" borderId="9" xfId="0" applyFill="1" applyBorder="1" applyAlignment="1">
      <alignment horizontal="center" vertical="center"/>
    </xf>
    <xf numFmtId="0" fontId="5" fillId="4" borderId="28" xfId="0" applyFont="1" applyFill="1" applyBorder="1" applyAlignment="1" applyProtection="1">
      <alignment horizontal="center" vertical="center"/>
      <protection hidden="1"/>
    </xf>
    <xf numFmtId="0" fontId="5" fillId="4" borderId="43" xfId="0" applyFont="1" applyFill="1" applyBorder="1" applyAlignment="1" applyProtection="1">
      <alignment horizontal="center" vertical="center"/>
      <protection hidden="1"/>
    </xf>
    <xf numFmtId="0" fontId="4" fillId="4" borderId="43" xfId="0" applyFont="1" applyFill="1" applyBorder="1" applyAlignment="1" applyProtection="1">
      <alignment horizontal="center"/>
      <protection hidden="1"/>
    </xf>
    <xf numFmtId="5" fontId="4" fillId="4" borderId="45" xfId="0" applyNumberFormat="1" applyFont="1" applyFill="1" applyBorder="1" applyAlignment="1" applyProtection="1">
      <alignment horizontal="center"/>
      <protection hidden="1"/>
    </xf>
    <xf numFmtId="5" fontId="4" fillId="4" borderId="43" xfId="0" applyNumberFormat="1" applyFont="1" applyFill="1" applyBorder="1" applyAlignment="1" applyProtection="1">
      <alignment horizontal="center"/>
      <protection hidden="1"/>
    </xf>
    <xf numFmtId="0" fontId="10" fillId="6" borderId="5" xfId="0" applyFont="1" applyFill="1" applyBorder="1" applyAlignment="1" applyProtection="1">
      <alignment horizontal="center"/>
      <protection hidden="1"/>
    </xf>
    <xf numFmtId="0" fontId="4" fillId="6" borderId="1" xfId="0" applyFont="1" applyFill="1" applyBorder="1" applyAlignment="1" applyProtection="1">
      <alignment horizontal="center"/>
      <protection hidden="1"/>
    </xf>
    <xf numFmtId="0" fontId="5" fillId="6" borderId="3" xfId="0" applyFont="1" applyFill="1" applyBorder="1" applyAlignment="1" applyProtection="1">
      <alignment horizontal="center" vertical="center"/>
      <protection hidden="1"/>
    </xf>
    <xf numFmtId="0" fontId="5" fillId="6" borderId="43" xfId="0" applyFont="1" applyFill="1" applyBorder="1" applyAlignment="1" applyProtection="1">
      <alignment horizontal="center" vertical="center"/>
      <protection hidden="1"/>
    </xf>
    <xf numFmtId="0" fontId="5" fillId="6" borderId="7" xfId="0" applyFont="1" applyFill="1" applyBorder="1" applyAlignment="1" applyProtection="1">
      <alignment horizontal="center" vertical="center"/>
      <protection hidden="1"/>
    </xf>
    <xf numFmtId="0" fontId="4" fillId="6" borderId="3" xfId="0" applyFont="1" applyFill="1" applyBorder="1" applyAlignment="1" applyProtection="1">
      <alignment horizontal="center"/>
      <protection hidden="1"/>
    </xf>
    <xf numFmtId="5" fontId="4" fillId="6" borderId="11" xfId="0" applyNumberFormat="1" applyFont="1" applyFill="1" applyBorder="1" applyAlignment="1" applyProtection="1">
      <alignment horizontal="center"/>
      <protection hidden="1"/>
    </xf>
    <xf numFmtId="5" fontId="4" fillId="6" borderId="3" xfId="0" applyNumberFormat="1" applyFont="1" applyFill="1" applyBorder="1" applyAlignment="1" applyProtection="1">
      <alignment horizontal="center"/>
      <protection hidden="1"/>
    </xf>
    <xf numFmtId="0" fontId="4" fillId="6" borderId="43" xfId="0" applyFont="1" applyFill="1" applyBorder="1" applyAlignment="1" applyProtection="1">
      <alignment horizontal="center"/>
      <protection hidden="1"/>
    </xf>
    <xf numFmtId="5" fontId="4" fillId="6" borderId="45" xfId="0" applyNumberFormat="1" applyFont="1" applyFill="1" applyBorder="1" applyAlignment="1" applyProtection="1">
      <alignment horizontal="center"/>
      <protection hidden="1"/>
    </xf>
    <xf numFmtId="5" fontId="4" fillId="6" borderId="43" xfId="0" applyNumberFormat="1" applyFont="1" applyFill="1" applyBorder="1" applyAlignment="1" applyProtection="1">
      <alignment horizontal="center"/>
      <protection hidden="1"/>
    </xf>
    <xf numFmtId="182" fontId="4" fillId="0" borderId="0" xfId="0" applyNumberFormat="1" applyFont="1" applyAlignment="1">
      <alignment horizontal="right"/>
    </xf>
    <xf numFmtId="181" fontId="0" fillId="0" borderId="0" xfId="0" applyNumberFormat="1"/>
    <xf numFmtId="176" fontId="4" fillId="4" borderId="0" xfId="0" applyNumberFormat="1" applyFont="1" applyFill="1" applyAlignment="1">
      <alignment horizontal="right"/>
    </xf>
    <xf numFmtId="0" fontId="4" fillId="4" borderId="0" xfId="0" applyFont="1" applyFill="1" applyAlignment="1">
      <alignment horizontal="center"/>
    </xf>
    <xf numFmtId="176" fontId="4" fillId="4" borderId="0" xfId="0" applyNumberFormat="1" applyFont="1" applyFill="1" applyAlignment="1">
      <alignment horizontal="center"/>
    </xf>
    <xf numFmtId="182" fontId="4" fillId="4" borderId="39" xfId="0" applyNumberFormat="1" applyFont="1" applyFill="1" applyBorder="1" applyAlignment="1" applyProtection="1">
      <alignment horizontal="right"/>
      <protection locked="0" hidden="1"/>
    </xf>
    <xf numFmtId="178" fontId="4" fillId="4" borderId="39" xfId="0" applyNumberFormat="1" applyFont="1" applyFill="1" applyBorder="1" applyAlignment="1" applyProtection="1">
      <alignment horizontal="right"/>
      <protection locked="0" hidden="1"/>
    </xf>
    <xf numFmtId="182" fontId="4" fillId="4" borderId="39" xfId="0" applyNumberFormat="1" applyFont="1" applyFill="1" applyBorder="1" applyAlignment="1" applyProtection="1">
      <alignment horizontal="center"/>
      <protection locked="0" hidden="1"/>
    </xf>
    <xf numFmtId="20" fontId="4" fillId="4" borderId="39" xfId="0" applyNumberFormat="1" applyFont="1" applyFill="1" applyBorder="1" applyAlignment="1" applyProtection="1">
      <alignment horizontal="center"/>
      <protection locked="0" hidden="1"/>
    </xf>
    <xf numFmtId="20" fontId="4" fillId="4" borderId="39" xfId="0" applyNumberFormat="1" applyFont="1" applyFill="1" applyBorder="1" applyAlignment="1" applyProtection="1">
      <alignment horizontal="center" vertical="center"/>
      <protection locked="0" hidden="1"/>
    </xf>
    <xf numFmtId="178" fontId="4" fillId="4" borderId="40" xfId="0" applyNumberFormat="1" applyFont="1" applyFill="1" applyBorder="1" applyAlignment="1" applyProtection="1">
      <alignment horizontal="right"/>
      <protection locked="0" hidden="1"/>
    </xf>
    <xf numFmtId="0" fontId="4" fillId="4" borderId="29" xfId="0" applyFont="1" applyFill="1" applyBorder="1" applyAlignment="1" applyProtection="1">
      <alignment horizontal="center" vertical="center"/>
      <protection locked="0" hidden="1"/>
    </xf>
    <xf numFmtId="0" fontId="4" fillId="4" borderId="29" xfId="0" applyFont="1" applyFill="1" applyBorder="1" applyAlignment="1" applyProtection="1">
      <alignment horizontal="center" vertical="center"/>
      <protection hidden="1"/>
    </xf>
    <xf numFmtId="0" fontId="4" fillId="4" borderId="29" xfId="0" applyFont="1" applyFill="1" applyBorder="1" applyAlignment="1" applyProtection="1">
      <alignment horizontal="right" indent="1" shrinkToFit="1"/>
      <protection locked="0" hidden="1"/>
    </xf>
    <xf numFmtId="20" fontId="4" fillId="4" borderId="29" xfId="0" applyNumberFormat="1" applyFont="1" applyFill="1" applyBorder="1" applyAlignment="1" applyProtection="1">
      <alignment horizontal="center" vertical="center"/>
      <protection locked="0" hidden="1"/>
    </xf>
    <xf numFmtId="0" fontId="4" fillId="4" borderId="39" xfId="0" applyFont="1" applyFill="1" applyBorder="1" applyAlignment="1" applyProtection="1">
      <alignment horizontal="center" vertical="center"/>
      <protection locked="0" hidden="1"/>
    </xf>
    <xf numFmtId="0" fontId="4" fillId="4" borderId="39" xfId="0" applyFont="1" applyFill="1" applyBorder="1" applyAlignment="1" applyProtection="1">
      <alignment horizontal="left" indent="1" shrinkToFit="1"/>
      <protection locked="0" hidden="1"/>
    </xf>
    <xf numFmtId="180" fontId="4" fillId="4" borderId="39" xfId="0" applyNumberFormat="1" applyFont="1" applyFill="1" applyBorder="1" applyAlignment="1" applyProtection="1">
      <alignment horizontal="center" vertical="center"/>
      <protection locked="0" hidden="1"/>
    </xf>
    <xf numFmtId="0" fontId="4" fillId="4" borderId="39" xfId="0" applyFont="1" applyFill="1" applyBorder="1" applyAlignment="1" applyProtection="1">
      <alignment horizontal="center"/>
      <protection hidden="1"/>
    </xf>
    <xf numFmtId="0" fontId="5" fillId="4" borderId="39" xfId="0" applyFont="1" applyFill="1" applyBorder="1" applyAlignment="1" applyProtection="1">
      <alignment horizontal="center" vertical="center"/>
      <protection locked="0" hidden="1"/>
    </xf>
    <xf numFmtId="0" fontId="5" fillId="4" borderId="39" xfId="0" applyFont="1" applyFill="1" applyBorder="1" applyAlignment="1" applyProtection="1">
      <alignment horizontal="center" vertical="center"/>
      <protection hidden="1"/>
    </xf>
    <xf numFmtId="178" fontId="4" fillId="4" borderId="29" xfId="0" applyNumberFormat="1" applyFont="1" applyFill="1" applyBorder="1" applyAlignment="1" applyProtection="1">
      <alignment horizontal="right"/>
      <protection locked="0" hidden="1"/>
    </xf>
    <xf numFmtId="0" fontId="4" fillId="0" borderId="0" xfId="0" applyFont="1" applyAlignment="1">
      <alignment horizontal="left"/>
    </xf>
    <xf numFmtId="0" fontId="4" fillId="0" borderId="24" xfId="0" applyFont="1" applyBorder="1" applyAlignment="1" applyProtection="1">
      <alignment horizontal="left" indent="1" shrinkToFit="1"/>
      <protection locked="0" hidden="1"/>
    </xf>
    <xf numFmtId="0" fontId="0" fillId="0" borderId="0" xfId="0" applyAlignment="1">
      <alignment horizontal="right"/>
    </xf>
    <xf numFmtId="0" fontId="4" fillId="4" borderId="0" xfId="0" applyFont="1" applyFill="1" applyAlignment="1" applyProtection="1">
      <alignment horizontal="center" vertical="center"/>
      <protection locked="0" hidden="1"/>
    </xf>
    <xf numFmtId="0" fontId="4" fillId="4" borderId="0" xfId="0" applyFont="1" applyFill="1" applyAlignment="1" applyProtection="1">
      <alignment horizontal="left" indent="1" shrinkToFit="1"/>
      <protection locked="0" hidden="1"/>
    </xf>
    <xf numFmtId="180" fontId="4" fillId="4" borderId="0" xfId="0" applyNumberFormat="1" applyFont="1" applyFill="1" applyAlignment="1" applyProtection="1">
      <alignment horizontal="center" vertical="center"/>
      <protection locked="0" hidden="1"/>
    </xf>
    <xf numFmtId="0" fontId="5" fillId="4" borderId="0" xfId="0" applyFont="1" applyFill="1" applyAlignment="1" applyProtection="1">
      <alignment horizontal="center" vertical="center"/>
      <protection locked="0" hidden="1"/>
    </xf>
    <xf numFmtId="0" fontId="5" fillId="4" borderId="0" xfId="0" applyFont="1" applyFill="1" applyAlignment="1" applyProtection="1">
      <alignment horizontal="center" vertical="center"/>
      <protection hidden="1"/>
    </xf>
    <xf numFmtId="182" fontId="4" fillId="4" borderId="0" xfId="0" applyNumberFormat="1" applyFont="1" applyFill="1" applyAlignment="1" applyProtection="1">
      <alignment horizontal="right"/>
      <protection locked="0" hidden="1"/>
    </xf>
    <xf numFmtId="178" fontId="4" fillId="4" borderId="0" xfId="0" applyNumberFormat="1" applyFont="1" applyFill="1" applyAlignment="1" applyProtection="1">
      <alignment horizontal="right"/>
      <protection locked="0" hidden="1"/>
    </xf>
    <xf numFmtId="182" fontId="4" fillId="4" borderId="0" xfId="0" applyNumberFormat="1" applyFont="1" applyFill="1" applyAlignment="1" applyProtection="1">
      <alignment horizontal="center"/>
      <protection locked="0" hidden="1"/>
    </xf>
    <xf numFmtId="20" fontId="4" fillId="4" borderId="0" xfId="0" applyNumberFormat="1" applyFont="1" applyFill="1" applyAlignment="1" applyProtection="1">
      <alignment horizontal="center"/>
      <protection locked="0" hidden="1"/>
    </xf>
    <xf numFmtId="20" fontId="4" fillId="4" borderId="0" xfId="0" applyNumberFormat="1" applyFont="1" applyFill="1" applyAlignment="1" applyProtection="1">
      <alignment horizontal="center" vertical="center"/>
      <protection locked="0" hidden="1"/>
    </xf>
    <xf numFmtId="0" fontId="4" fillId="4" borderId="9" xfId="0" applyFont="1" applyFill="1" applyBorder="1" applyAlignment="1" applyProtection="1">
      <alignment horizontal="left" indent="1" shrinkToFit="1"/>
      <protection hidden="1"/>
    </xf>
    <xf numFmtId="0" fontId="4" fillId="0" borderId="24" xfId="0" applyFont="1" applyBorder="1" applyAlignment="1" applyProtection="1">
      <alignment horizontal="left" indent="2" shrinkToFit="1"/>
      <protection locked="0" hidden="1"/>
    </xf>
    <xf numFmtId="0" fontId="4" fillId="0" borderId="26" xfId="0" applyFont="1" applyBorder="1" applyAlignment="1" applyProtection="1">
      <alignment horizontal="left" indent="2" shrinkToFit="1"/>
      <protection locked="0" hidden="1"/>
    </xf>
    <xf numFmtId="0" fontId="4" fillId="0" borderId="0" xfId="0" applyFont="1" applyAlignment="1" applyProtection="1">
      <alignment horizontal="left" indent="1"/>
      <protection locked="0" hidden="1"/>
    </xf>
    <xf numFmtId="0" fontId="4" fillId="6" borderId="9" xfId="0" applyFont="1" applyFill="1" applyBorder="1" applyAlignment="1" applyProtection="1">
      <alignment horizontal="left" indent="1" shrinkToFit="1"/>
      <protection hidden="1"/>
    </xf>
    <xf numFmtId="0" fontId="9" fillId="4" borderId="27" xfId="0" applyFont="1" applyFill="1" applyBorder="1" applyAlignment="1" applyProtection="1">
      <alignment horizontal="center" vertical="center"/>
      <protection hidden="1"/>
    </xf>
    <xf numFmtId="0" fontId="9" fillId="4" borderId="46" xfId="0" applyFont="1" applyFill="1" applyBorder="1" applyAlignment="1" applyProtection="1">
      <alignment horizontal="center" vertical="center"/>
      <protection hidden="1"/>
    </xf>
    <xf numFmtId="0" fontId="16" fillId="4" borderId="41" xfId="0" applyFont="1" applyFill="1" applyBorder="1" applyAlignment="1" applyProtection="1">
      <alignment horizontal="center" vertical="center"/>
      <protection hidden="1"/>
    </xf>
    <xf numFmtId="180" fontId="5" fillId="0" borderId="0" xfId="0" applyNumberFormat="1" applyFont="1"/>
    <xf numFmtId="0" fontId="5" fillId="0" borderId="0" xfId="0" applyFont="1"/>
    <xf numFmtId="0" fontId="0" fillId="0" borderId="0" xfId="0" applyProtection="1">
      <protection hidden="1"/>
    </xf>
    <xf numFmtId="5" fontId="21" fillId="0" borderId="0" xfId="0" applyNumberFormat="1" applyFont="1" applyAlignment="1" applyProtection="1">
      <alignment horizontal="center"/>
      <protection hidden="1"/>
    </xf>
    <xf numFmtId="0" fontId="19" fillId="0" borderId="0" xfId="0" applyFont="1" applyProtection="1">
      <protection hidden="1"/>
    </xf>
    <xf numFmtId="42" fontId="19" fillId="0" borderId="0" xfId="0" applyNumberFormat="1" applyFont="1" applyProtection="1">
      <protection hidden="1"/>
    </xf>
    <xf numFmtId="0" fontId="4" fillId="4" borderId="10" xfId="0" applyFont="1" applyFill="1" applyBorder="1" applyAlignment="1" applyProtection="1">
      <alignment horizontal="left" vertical="center" indent="2"/>
      <protection hidden="1"/>
    </xf>
    <xf numFmtId="5" fontId="4" fillId="4" borderId="0" xfId="0" applyNumberFormat="1" applyFont="1" applyFill="1" applyAlignment="1" applyProtection="1">
      <alignment vertical="center" wrapText="1"/>
      <protection locked="0" hidden="1"/>
    </xf>
    <xf numFmtId="0" fontId="4" fillId="4" borderId="38" xfId="0" applyFont="1" applyFill="1" applyBorder="1" applyAlignment="1" applyProtection="1">
      <alignment vertical="center" shrinkToFit="1"/>
      <protection locked="0" hidden="1"/>
    </xf>
    <xf numFmtId="183" fontId="4" fillId="0" borderId="37" xfId="0" applyNumberFormat="1" applyFont="1" applyBorder="1" applyAlignment="1" applyProtection="1">
      <alignment vertical="center"/>
      <protection locked="0" hidden="1"/>
    </xf>
    <xf numFmtId="0" fontId="9" fillId="4" borderId="0" xfId="0" applyFont="1" applyFill="1" applyAlignment="1" applyProtection="1">
      <alignment horizontal="center" vertical="center"/>
      <protection hidden="1"/>
    </xf>
    <xf numFmtId="5" fontId="24" fillId="4" borderId="0" xfId="0" applyNumberFormat="1" applyFont="1" applyFill="1" applyAlignment="1" applyProtection="1">
      <alignment horizontal="center" vertical="center"/>
      <protection hidden="1"/>
    </xf>
    <xf numFmtId="5" fontId="24" fillId="4" borderId="0" xfId="0" applyNumberFormat="1" applyFont="1" applyFill="1" applyAlignment="1" applyProtection="1">
      <alignment horizontal="center" vertical="center"/>
      <protection locked="0" hidden="1"/>
    </xf>
    <xf numFmtId="5" fontId="24" fillId="4" borderId="0" xfId="0" applyNumberFormat="1" applyFont="1" applyFill="1" applyAlignment="1" applyProtection="1">
      <alignment vertical="center"/>
      <protection hidden="1"/>
    </xf>
    <xf numFmtId="5" fontId="25" fillId="4" borderId="0" xfId="0" applyNumberFormat="1" applyFont="1" applyFill="1" applyAlignment="1" applyProtection="1">
      <alignment horizontal="center" vertical="center" shrinkToFit="1"/>
      <protection hidden="1"/>
    </xf>
    <xf numFmtId="5" fontId="4" fillId="4" borderId="0" xfId="0" applyNumberFormat="1" applyFont="1" applyFill="1" applyAlignment="1" applyProtection="1">
      <alignment horizontal="center" vertical="center"/>
      <protection locked="0" hidden="1"/>
    </xf>
    <xf numFmtId="0" fontId="5" fillId="4" borderId="0" xfId="0" applyFont="1" applyFill="1" applyAlignment="1" applyProtection="1">
      <alignment vertical="center"/>
      <protection hidden="1"/>
    </xf>
    <xf numFmtId="0" fontId="5" fillId="4" borderId="0" xfId="0" applyFont="1" applyFill="1" applyAlignment="1" applyProtection="1">
      <alignment vertical="center" wrapText="1"/>
      <protection hidden="1"/>
    </xf>
    <xf numFmtId="0" fontId="4" fillId="0" borderId="0" xfId="0" applyFont="1" applyAlignment="1" applyProtection="1">
      <alignment horizontal="center"/>
      <protection hidden="1"/>
    </xf>
    <xf numFmtId="0" fontId="5" fillId="0" borderId="0" xfId="0" applyFont="1" applyAlignment="1" applyProtection="1">
      <alignment vertical="center"/>
      <protection hidden="1"/>
    </xf>
    <xf numFmtId="0" fontId="5" fillId="0" borderId="0" xfId="0" applyFont="1" applyAlignment="1" applyProtection="1">
      <alignment vertical="center" wrapText="1"/>
      <protection hidden="1"/>
    </xf>
    <xf numFmtId="0" fontId="19" fillId="0" borderId="34" xfId="0" applyFont="1" applyBorder="1" applyAlignment="1" applyProtection="1">
      <alignment horizontal="center" vertical="center"/>
      <protection hidden="1"/>
    </xf>
    <xf numFmtId="5" fontId="19" fillId="0" borderId="9" xfId="0" applyNumberFormat="1" applyFont="1" applyBorder="1" applyProtection="1">
      <protection hidden="1"/>
    </xf>
    <xf numFmtId="5" fontId="19" fillId="0" borderId="25" xfId="0" applyNumberFormat="1" applyFont="1" applyBorder="1" applyProtection="1">
      <protection hidden="1"/>
    </xf>
    <xf numFmtId="5" fontId="21" fillId="0" borderId="62" xfId="0" applyNumberFormat="1" applyFont="1" applyBorder="1" applyAlignment="1" applyProtection="1">
      <alignment horizontal="center"/>
      <protection hidden="1"/>
    </xf>
    <xf numFmtId="42" fontId="19" fillId="0" borderId="26" xfId="0" applyNumberFormat="1" applyFont="1" applyBorder="1" applyProtection="1">
      <protection hidden="1"/>
    </xf>
    <xf numFmtId="42" fontId="19" fillId="0" borderId="31" xfId="0" applyNumberFormat="1" applyFont="1" applyBorder="1" applyProtection="1">
      <protection hidden="1"/>
    </xf>
    <xf numFmtId="42" fontId="19" fillId="0" borderId="28" xfId="0" applyNumberFormat="1" applyFont="1" applyBorder="1" applyProtection="1">
      <protection hidden="1"/>
    </xf>
    <xf numFmtId="178" fontId="19" fillId="0" borderId="34" xfId="0" applyNumberFormat="1" applyFont="1" applyBorder="1" applyProtection="1">
      <protection hidden="1"/>
    </xf>
    <xf numFmtId="0" fontId="19" fillId="0" borderId="0" xfId="0" applyFont="1" applyAlignment="1" applyProtection="1">
      <alignment horizontal="left" indent="1"/>
      <protection hidden="1"/>
    </xf>
    <xf numFmtId="0" fontId="21" fillId="0" borderId="0" xfId="0" applyFont="1" applyAlignment="1" applyProtection="1">
      <alignment horizontal="center" vertical="center"/>
      <protection hidden="1"/>
    </xf>
    <xf numFmtId="177" fontId="19" fillId="0" borderId="0" xfId="0" applyNumberFormat="1" applyFont="1" applyAlignment="1" applyProtection="1">
      <alignment horizontal="center"/>
      <protection hidden="1"/>
    </xf>
    <xf numFmtId="0" fontId="0" fillId="0" borderId="54" xfId="0" applyBorder="1" applyProtection="1">
      <protection hidden="1"/>
    </xf>
    <xf numFmtId="0" fontId="5" fillId="0" borderId="71" xfId="0" applyFont="1" applyBorder="1" applyAlignment="1" applyProtection="1">
      <alignment horizontal="center" vertical="center"/>
      <protection hidden="1"/>
    </xf>
    <xf numFmtId="5" fontId="4" fillId="0" borderId="71" xfId="0" applyNumberFormat="1" applyFont="1" applyBorder="1" applyAlignment="1" applyProtection="1">
      <alignment horizontal="center"/>
      <protection hidden="1"/>
    </xf>
    <xf numFmtId="0" fontId="4" fillId="6" borderId="10" xfId="0" applyFont="1" applyFill="1" applyBorder="1" applyAlignment="1" applyProtection="1">
      <alignment horizontal="left" vertical="center" indent="2"/>
      <protection hidden="1"/>
    </xf>
    <xf numFmtId="5" fontId="26" fillId="4" borderId="0" xfId="0" applyNumberFormat="1" applyFont="1" applyFill="1" applyAlignment="1" applyProtection="1">
      <alignment horizontal="center" vertical="center" shrinkToFit="1"/>
      <protection locked="0" hidden="1"/>
    </xf>
    <xf numFmtId="5" fontId="4" fillId="4" borderId="0" xfId="0" applyNumberFormat="1" applyFont="1" applyFill="1" applyAlignment="1" applyProtection="1">
      <alignment horizontal="center" vertical="center" wrapText="1"/>
      <protection hidden="1"/>
    </xf>
    <xf numFmtId="49" fontId="6" fillId="4" borderId="0" xfId="0" applyNumberFormat="1" applyFont="1" applyFill="1" applyAlignment="1" applyProtection="1">
      <alignment horizontal="left"/>
      <protection locked="0" hidden="1"/>
    </xf>
    <xf numFmtId="0" fontId="4" fillId="4" borderId="0" xfId="0" applyFont="1" applyFill="1" applyAlignment="1" applyProtection="1">
      <alignment horizontal="left" indent="1"/>
      <protection locked="0" hidden="1"/>
    </xf>
    <xf numFmtId="0" fontId="4" fillId="4" borderId="0" xfId="0" applyFont="1" applyFill="1" applyAlignment="1" applyProtection="1">
      <alignment horizontal="right" vertical="center"/>
      <protection hidden="1"/>
    </xf>
    <xf numFmtId="0" fontId="4" fillId="4" borderId="0" xfId="0" applyFont="1" applyFill="1" applyAlignment="1" applyProtection="1">
      <alignment horizontal="right" vertical="top"/>
      <protection hidden="1"/>
    </xf>
    <xf numFmtId="185" fontId="4" fillId="4" borderId="0" xfId="0" applyNumberFormat="1" applyFont="1" applyFill="1" applyAlignment="1" applyProtection="1">
      <alignment vertical="top"/>
      <protection hidden="1"/>
    </xf>
    <xf numFmtId="0" fontId="4" fillId="4" borderId="0" xfId="0" applyFont="1" applyFill="1" applyAlignment="1" applyProtection="1">
      <alignment vertical="center" wrapText="1"/>
      <protection hidden="1"/>
    </xf>
    <xf numFmtId="0" fontId="19" fillId="0" borderId="0" xfId="0" applyFont="1" applyAlignment="1" applyProtection="1">
      <alignment horizontal="center"/>
      <protection hidden="1"/>
    </xf>
    <xf numFmtId="5" fontId="4" fillId="0" borderId="0" xfId="0" applyNumberFormat="1" applyFont="1" applyAlignment="1" applyProtection="1">
      <alignment vertical="center" wrapText="1"/>
      <protection hidden="1"/>
    </xf>
    <xf numFmtId="5" fontId="4" fillId="0" borderId="54" xfId="0" applyNumberFormat="1" applyFont="1" applyBorder="1" applyAlignment="1" applyProtection="1">
      <alignment vertical="center" wrapText="1"/>
      <protection hidden="1"/>
    </xf>
    <xf numFmtId="5" fontId="4" fillId="0" borderId="0" xfId="0" applyNumberFormat="1"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19" fillId="0" borderId="0" xfId="0" applyFont="1" applyAlignment="1" applyProtection="1">
      <alignment horizontal="center" vertical="center"/>
      <protection hidden="1"/>
    </xf>
    <xf numFmtId="0" fontId="0" fillId="0" borderId="55" xfId="0" applyBorder="1" applyProtection="1">
      <protection hidden="1"/>
    </xf>
    <xf numFmtId="0" fontId="19" fillId="0" borderId="0" xfId="0" applyFont="1" applyAlignment="1" applyProtection="1">
      <alignment vertical="center"/>
      <protection hidden="1"/>
    </xf>
    <xf numFmtId="5" fontId="19" fillId="0" borderId="0" xfId="0" applyNumberFormat="1" applyFont="1" applyAlignment="1" applyProtection="1">
      <alignment horizontal="center" vertical="center"/>
      <protection hidden="1"/>
    </xf>
    <xf numFmtId="0" fontId="21" fillId="0" borderId="0" xfId="0" applyFont="1" applyAlignment="1" applyProtection="1">
      <alignment vertical="center" shrinkToFit="1"/>
      <protection hidden="1"/>
    </xf>
    <xf numFmtId="177" fontId="21" fillId="0" borderId="0" xfId="0" applyNumberFormat="1" applyFont="1" applyAlignment="1" applyProtection="1">
      <alignment horizontal="center" vertical="center"/>
      <protection hidden="1"/>
    </xf>
    <xf numFmtId="177" fontId="21" fillId="0" borderId="0" xfId="0" applyNumberFormat="1" applyFont="1" applyAlignment="1" applyProtection="1">
      <alignment horizontal="center"/>
      <protection hidden="1"/>
    </xf>
    <xf numFmtId="5" fontId="19" fillId="0" borderId="69" xfId="0" applyNumberFormat="1" applyFont="1" applyBorder="1" applyProtection="1">
      <protection hidden="1"/>
    </xf>
    <xf numFmtId="5" fontId="19" fillId="0" borderId="70" xfId="0" applyNumberFormat="1" applyFont="1" applyBorder="1" applyProtection="1">
      <protection hidden="1"/>
    </xf>
    <xf numFmtId="0" fontId="19" fillId="0" borderId="68" xfId="0" applyFont="1" applyBorder="1" applyAlignment="1" applyProtection="1">
      <alignment horizontal="center"/>
      <protection hidden="1"/>
    </xf>
    <xf numFmtId="0" fontId="19" fillId="0" borderId="70" xfId="0" applyFont="1" applyBorder="1" applyAlignment="1" applyProtection="1">
      <alignment horizontal="right" indent="2"/>
      <protection hidden="1"/>
    </xf>
    <xf numFmtId="5" fontId="19" fillId="0" borderId="67" xfId="0" applyNumberFormat="1" applyFont="1" applyBorder="1" applyAlignment="1" applyProtection="1">
      <alignment horizontal="center" vertical="center"/>
      <protection hidden="1"/>
    </xf>
    <xf numFmtId="0" fontId="19" fillId="0" borderId="67" xfId="0" applyFont="1" applyBorder="1" applyAlignment="1" applyProtection="1">
      <alignment horizontal="center" vertical="center" shrinkToFit="1"/>
      <protection hidden="1"/>
    </xf>
    <xf numFmtId="178" fontId="19" fillId="0" borderId="50" xfId="0" applyNumberFormat="1" applyFont="1" applyBorder="1" applyAlignment="1" applyProtection="1">
      <alignment horizontal="center" vertical="center"/>
      <protection hidden="1"/>
    </xf>
    <xf numFmtId="181" fontId="19" fillId="0" borderId="32" xfId="0" applyNumberFormat="1" applyFont="1" applyBorder="1" applyProtection="1">
      <protection hidden="1"/>
    </xf>
    <xf numFmtId="5" fontId="19" fillId="0" borderId="33" xfId="0" applyNumberFormat="1" applyFont="1" applyBorder="1" applyProtection="1">
      <protection hidden="1"/>
    </xf>
    <xf numFmtId="5" fontId="19" fillId="0" borderId="72" xfId="0" applyNumberFormat="1" applyFont="1" applyBorder="1" applyProtection="1">
      <protection hidden="1"/>
    </xf>
    <xf numFmtId="0" fontId="0" fillId="0" borderId="73" xfId="0" applyBorder="1" applyProtection="1">
      <protection hidden="1"/>
    </xf>
    <xf numFmtId="177" fontId="4" fillId="0" borderId="71" xfId="0" applyNumberFormat="1" applyFont="1" applyBorder="1" applyAlignment="1" applyProtection="1">
      <alignment horizontal="center" shrinkToFit="1"/>
      <protection hidden="1"/>
    </xf>
    <xf numFmtId="0" fontId="21" fillId="0" borderId="0" xfId="0" applyFont="1" applyAlignment="1" applyProtection="1">
      <alignment horizontal="right"/>
      <protection hidden="1"/>
    </xf>
    <xf numFmtId="5" fontId="19" fillId="0" borderId="0" xfId="0" applyNumberFormat="1" applyFont="1" applyProtection="1">
      <protection hidden="1"/>
    </xf>
    <xf numFmtId="5" fontId="19" fillId="0" borderId="0" xfId="0" applyNumberFormat="1" applyFont="1" applyAlignment="1" applyProtection="1">
      <alignment horizontal="center"/>
      <protection hidden="1"/>
    </xf>
    <xf numFmtId="0" fontId="19" fillId="0" borderId="0" xfId="0" applyFont="1" applyAlignment="1" applyProtection="1">
      <alignment horizontal="center" vertical="center" shrinkToFit="1"/>
      <protection hidden="1"/>
    </xf>
    <xf numFmtId="178" fontId="19" fillId="0" borderId="0" xfId="0" applyNumberFormat="1" applyFont="1" applyAlignment="1" applyProtection="1">
      <alignment horizontal="center" vertical="center"/>
      <protection hidden="1"/>
    </xf>
    <xf numFmtId="6" fontId="4" fillId="0" borderId="71" xfId="0" applyNumberFormat="1" applyFont="1" applyBorder="1" applyAlignment="1" applyProtection="1">
      <alignment horizontal="center"/>
      <protection hidden="1"/>
    </xf>
    <xf numFmtId="5" fontId="0" fillId="0" borderId="55" xfId="0" applyNumberFormat="1" applyBorder="1" applyProtection="1">
      <protection hidden="1"/>
    </xf>
    <xf numFmtId="178" fontId="4" fillId="0" borderId="0" xfId="0" applyNumberFormat="1" applyFont="1" applyAlignment="1" applyProtection="1">
      <alignment horizontal="right"/>
      <protection hidden="1"/>
    </xf>
    <xf numFmtId="178" fontId="4" fillId="0" borderId="71" xfId="0" applyNumberFormat="1" applyFont="1" applyBorder="1" applyAlignment="1" applyProtection="1">
      <alignment horizontal="right"/>
      <protection hidden="1"/>
    </xf>
    <xf numFmtId="178" fontId="4" fillId="0" borderId="54" xfId="0" applyNumberFormat="1" applyFont="1" applyBorder="1" applyAlignment="1" applyProtection="1">
      <alignment horizontal="right"/>
      <protection hidden="1"/>
    </xf>
    <xf numFmtId="178" fontId="21" fillId="0" borderId="0" xfId="0" applyNumberFormat="1" applyFont="1" applyAlignment="1" applyProtection="1">
      <alignment horizontal="right"/>
      <protection hidden="1"/>
    </xf>
    <xf numFmtId="0" fontId="0" fillId="0" borderId="55" xfId="0" applyBorder="1" applyAlignment="1" applyProtection="1">
      <alignment horizontal="center" vertical="center"/>
      <protection hidden="1"/>
    </xf>
    <xf numFmtId="5" fontId="0" fillId="0" borderId="55" xfId="0" applyNumberFormat="1" applyBorder="1" applyAlignment="1" applyProtection="1">
      <alignment horizontal="center" vertical="center"/>
      <protection hidden="1"/>
    </xf>
    <xf numFmtId="0" fontId="0" fillId="0" borderId="56" xfId="0" applyBorder="1" applyProtection="1">
      <protection hidden="1"/>
    </xf>
    <xf numFmtId="0" fontId="0" fillId="0" borderId="57" xfId="0" applyBorder="1" applyProtection="1">
      <protection hidden="1"/>
    </xf>
    <xf numFmtId="0" fontId="14" fillId="0" borderId="57" xfId="0" applyFont="1" applyBorder="1" applyProtection="1">
      <protection hidden="1"/>
    </xf>
    <xf numFmtId="5" fontId="19" fillId="0" borderId="57" xfId="0" applyNumberFormat="1" applyFont="1" applyBorder="1" applyAlignment="1" applyProtection="1">
      <alignment horizontal="center"/>
      <protection hidden="1"/>
    </xf>
    <xf numFmtId="0" fontId="19" fillId="0" borderId="57" xfId="0" applyFont="1" applyBorder="1" applyAlignment="1" applyProtection="1">
      <alignment horizontal="center"/>
      <protection hidden="1"/>
    </xf>
    <xf numFmtId="0" fontId="0" fillId="0" borderId="58" xfId="0" applyBorder="1" applyProtection="1">
      <protection hidden="1"/>
    </xf>
    <xf numFmtId="5" fontId="4" fillId="4" borderId="0" xfId="0" applyNumberFormat="1" applyFont="1" applyFill="1" applyAlignment="1" applyProtection="1">
      <alignment vertical="center" wrapText="1"/>
      <protection hidden="1"/>
    </xf>
    <xf numFmtId="0" fontId="2" fillId="4" borderId="0" xfId="0" applyFont="1" applyFill="1"/>
    <xf numFmtId="0" fontId="4" fillId="4" borderId="0" xfId="0" applyFont="1" applyFill="1"/>
    <xf numFmtId="0" fontId="4" fillId="4" borderId="0" xfId="0" applyFont="1" applyFill="1" applyAlignment="1">
      <alignment horizontal="right"/>
    </xf>
    <xf numFmtId="0" fontId="0" fillId="4" borderId="0" xfId="0" applyFill="1" applyAlignment="1">
      <alignment horizontal="center"/>
    </xf>
    <xf numFmtId="0" fontId="32" fillId="4" borderId="0" xfId="0" applyFont="1" applyFill="1"/>
    <xf numFmtId="55" fontId="4" fillId="4" borderId="0" xfId="0" applyNumberFormat="1" applyFont="1" applyFill="1" applyAlignment="1" applyProtection="1">
      <alignment horizontal="center"/>
      <protection locked="0"/>
    </xf>
    <xf numFmtId="0" fontId="4" fillId="4" borderId="0" xfId="0" applyFont="1" applyFill="1" applyAlignment="1">
      <alignment horizontal="left"/>
    </xf>
    <xf numFmtId="55" fontId="4" fillId="4" borderId="0" xfId="0" applyNumberFormat="1" applyFont="1" applyFill="1" applyAlignment="1">
      <alignment horizontal="right"/>
    </xf>
    <xf numFmtId="55" fontId="0" fillId="0" borderId="0" xfId="0" applyNumberFormat="1" applyAlignment="1" applyProtection="1">
      <alignment horizontal="right"/>
      <protection locked="0"/>
    </xf>
    <xf numFmtId="0" fontId="0" fillId="4" borderId="0" xfId="0" applyFill="1" applyAlignment="1">
      <alignment horizontal="left"/>
    </xf>
    <xf numFmtId="58" fontId="4" fillId="0" borderId="0" xfId="0" applyNumberFormat="1" applyFont="1" applyAlignment="1" applyProtection="1">
      <alignment horizontal="right"/>
      <protection locked="0"/>
    </xf>
    <xf numFmtId="0" fontId="34" fillId="4" borderId="0" xfId="0" applyFont="1" applyFill="1" applyAlignment="1">
      <alignment horizontal="left" vertical="center"/>
    </xf>
    <xf numFmtId="0" fontId="4" fillId="0" borderId="0" xfId="0" applyFont="1" applyAlignment="1" applyProtection="1">
      <alignment horizontal="left" shrinkToFit="1"/>
      <protection locked="0"/>
    </xf>
    <xf numFmtId="0" fontId="0" fillId="0" borderId="0" xfId="0" applyProtection="1">
      <protection locked="0" hidden="1"/>
    </xf>
    <xf numFmtId="5" fontId="4" fillId="0" borderId="8" xfId="0" applyNumberFormat="1" applyFont="1" applyBorder="1" applyAlignment="1" applyProtection="1">
      <alignment vertical="center" wrapText="1"/>
      <protection hidden="1"/>
    </xf>
    <xf numFmtId="5" fontId="4" fillId="0" borderId="10" xfId="0" applyNumberFormat="1" applyFont="1" applyBorder="1" applyAlignment="1" applyProtection="1">
      <alignment vertical="center" wrapText="1"/>
      <protection locked="0" hidden="1"/>
    </xf>
    <xf numFmtId="5" fontId="4" fillId="0" borderId="8" xfId="0" applyNumberFormat="1" applyFont="1" applyBorder="1" applyAlignment="1" applyProtection="1">
      <alignment vertical="center" wrapText="1"/>
      <protection locked="0" hidden="1"/>
    </xf>
    <xf numFmtId="5" fontId="21" fillId="0" borderId="49" xfId="0" applyNumberFormat="1" applyFont="1" applyBorder="1" applyAlignment="1" applyProtection="1">
      <alignment horizontal="center"/>
      <protection hidden="1"/>
    </xf>
    <xf numFmtId="5" fontId="28" fillId="0" borderId="68" xfId="0" applyNumberFormat="1" applyFont="1" applyBorder="1" applyProtection="1">
      <protection hidden="1"/>
    </xf>
    <xf numFmtId="0" fontId="21" fillId="0" borderId="0" xfId="0" applyFont="1" applyProtection="1">
      <protection hidden="1"/>
    </xf>
    <xf numFmtId="5" fontId="21" fillId="0" borderId="0" xfId="0" applyNumberFormat="1" applyFont="1" applyProtection="1">
      <protection hidden="1"/>
    </xf>
    <xf numFmtId="0" fontId="0" fillId="0" borderId="0" xfId="0" applyAlignment="1">
      <alignment horizontal="center" vertical="center"/>
    </xf>
    <xf numFmtId="5" fontId="0" fillId="0" borderId="0" xfId="0" applyNumberFormat="1" applyAlignment="1">
      <alignment horizontal="center" vertical="center"/>
    </xf>
    <xf numFmtId="0" fontId="19" fillId="7" borderId="77" xfId="0" applyFont="1" applyFill="1" applyBorder="1" applyAlignment="1">
      <alignment horizontal="center"/>
    </xf>
    <xf numFmtId="0" fontId="35" fillId="0" borderId="54" xfId="0" applyFont="1" applyBorder="1" applyAlignment="1" applyProtection="1">
      <alignment vertical="center" wrapText="1"/>
      <protection hidden="1"/>
    </xf>
    <xf numFmtId="0" fontId="36" fillId="0" borderId="0" xfId="0" applyFont="1" applyAlignment="1" applyProtection="1">
      <alignment horizontal="center"/>
      <protection hidden="1"/>
    </xf>
    <xf numFmtId="0" fontId="37" fillId="0" borderId="0" xfId="0" applyFont="1" applyAlignment="1" applyProtection="1">
      <alignment horizontal="center"/>
      <protection hidden="1"/>
    </xf>
    <xf numFmtId="5" fontId="37" fillId="0" borderId="53" xfId="0" applyNumberFormat="1" applyFont="1" applyBorder="1" applyAlignment="1" applyProtection="1">
      <alignment horizontal="center"/>
      <protection hidden="1"/>
    </xf>
    <xf numFmtId="5" fontId="38" fillId="0" borderId="53" xfId="0" applyNumberFormat="1" applyFont="1" applyBorder="1" applyAlignment="1" applyProtection="1">
      <alignment horizontal="center" vertical="center"/>
      <protection hidden="1"/>
    </xf>
    <xf numFmtId="0" fontId="39" fillId="0" borderId="53" xfId="0" applyFont="1" applyBorder="1" applyAlignment="1" applyProtection="1">
      <alignment horizontal="left" indent="1"/>
      <protection hidden="1"/>
    </xf>
    <xf numFmtId="5" fontId="0" fillId="0" borderId="53" xfId="0" applyNumberFormat="1" applyBorder="1" applyAlignment="1" applyProtection="1">
      <alignment vertical="center"/>
      <protection hidden="1"/>
    </xf>
    <xf numFmtId="5" fontId="36" fillId="0" borderId="0" xfId="0" applyNumberFormat="1" applyFont="1" applyAlignment="1" applyProtection="1">
      <alignment horizontal="center" vertical="center"/>
      <protection hidden="1"/>
    </xf>
    <xf numFmtId="41" fontId="4" fillId="0" borderId="10" xfId="0" applyNumberFormat="1" applyFont="1" applyBorder="1" applyAlignment="1" applyProtection="1">
      <alignment vertical="center" wrapText="1"/>
      <protection locked="0" hidden="1"/>
    </xf>
    <xf numFmtId="0" fontId="30" fillId="0" borderId="87" xfId="0" applyFont="1" applyBorder="1" applyAlignment="1" applyProtection="1">
      <alignment vertical="center"/>
      <protection hidden="1"/>
    </xf>
    <xf numFmtId="0" fontId="31" fillId="0" borderId="88" xfId="0" applyFont="1" applyBorder="1" applyAlignment="1" applyProtection="1">
      <alignment horizontal="center" vertical="center"/>
      <protection hidden="1"/>
    </xf>
    <xf numFmtId="41" fontId="19" fillId="0" borderId="82" xfId="0" applyNumberFormat="1" applyFont="1" applyBorder="1"/>
    <xf numFmtId="41" fontId="19" fillId="0" borderId="89" xfId="0" applyNumberFormat="1" applyFont="1" applyBorder="1"/>
    <xf numFmtId="41" fontId="19" fillId="0" borderId="88" xfId="0" applyNumberFormat="1" applyFont="1" applyBorder="1"/>
    <xf numFmtId="0" fontId="19" fillId="7" borderId="93" xfId="0" applyFont="1" applyFill="1" applyBorder="1" applyAlignment="1">
      <alignment horizontal="center"/>
    </xf>
    <xf numFmtId="41" fontId="19" fillId="0" borderId="94" xfId="0" applyNumberFormat="1" applyFont="1" applyBorder="1"/>
    <xf numFmtId="41" fontId="19" fillId="0" borderId="95" xfId="0" applyNumberFormat="1" applyFont="1" applyBorder="1"/>
    <xf numFmtId="0" fontId="19" fillId="7" borderId="90" xfId="0" applyFont="1" applyFill="1" applyBorder="1"/>
    <xf numFmtId="0" fontId="19" fillId="0" borderId="91" xfId="0" applyFont="1" applyBorder="1" applyAlignment="1">
      <alignment horizontal="center"/>
    </xf>
    <xf numFmtId="0" fontId="19" fillId="0" borderId="92" xfId="0" applyFont="1" applyBorder="1" applyAlignment="1">
      <alignment horizontal="center"/>
    </xf>
    <xf numFmtId="0" fontId="19" fillId="0" borderId="81" xfId="0" applyFont="1" applyBorder="1" applyAlignment="1" applyProtection="1">
      <alignment horizontal="center" vertical="center"/>
      <protection hidden="1"/>
    </xf>
    <xf numFmtId="0" fontId="19" fillId="0" borderId="83" xfId="0" applyFont="1" applyBorder="1" applyAlignment="1" applyProtection="1">
      <alignment horizontal="center" vertical="center"/>
      <protection hidden="1"/>
    </xf>
    <xf numFmtId="5" fontId="27" fillId="0" borderId="83" xfId="0" applyNumberFormat="1" applyFont="1" applyBorder="1" applyAlignment="1" applyProtection="1">
      <alignment horizontal="center" vertical="center"/>
      <protection hidden="1"/>
    </xf>
    <xf numFmtId="181" fontId="27" fillId="0" borderId="81" xfId="0" applyNumberFormat="1" applyFont="1" applyBorder="1" applyAlignment="1" applyProtection="1">
      <alignment horizontal="center" vertical="center"/>
      <protection hidden="1"/>
    </xf>
    <xf numFmtId="5" fontId="4" fillId="7" borderId="59" xfId="0" applyNumberFormat="1" applyFont="1" applyFill="1" applyBorder="1" applyAlignment="1" applyProtection="1">
      <alignment vertical="center" wrapText="1"/>
      <protection hidden="1"/>
    </xf>
    <xf numFmtId="5" fontId="27" fillId="7" borderId="60" xfId="0" applyNumberFormat="1" applyFont="1" applyFill="1" applyBorder="1" applyAlignment="1" applyProtection="1">
      <alignment horizontal="center" vertical="center"/>
      <protection hidden="1"/>
    </xf>
    <xf numFmtId="0" fontId="21" fillId="7" borderId="60" xfId="0" applyFont="1" applyFill="1" applyBorder="1" applyAlignment="1" applyProtection="1">
      <alignment horizontal="center" vertical="center" shrinkToFit="1"/>
      <protection hidden="1"/>
    </xf>
    <xf numFmtId="0" fontId="28" fillId="7" borderId="60" xfId="0" applyFont="1" applyFill="1" applyBorder="1" applyAlignment="1" applyProtection="1">
      <alignment horizontal="center" vertical="center" shrinkToFit="1"/>
      <protection hidden="1"/>
    </xf>
    <xf numFmtId="0" fontId="19" fillId="7" borderId="60" xfId="0" applyFont="1" applyFill="1" applyBorder="1" applyAlignment="1" applyProtection="1">
      <alignment horizontal="center" vertical="center"/>
      <protection hidden="1"/>
    </xf>
    <xf numFmtId="41" fontId="19" fillId="0" borderId="94" xfId="0" applyNumberFormat="1" applyFont="1" applyBorder="1" applyProtection="1">
      <protection locked="0"/>
    </xf>
    <xf numFmtId="41" fontId="19" fillId="0" borderId="42" xfId="0" applyNumberFormat="1" applyFont="1" applyBorder="1" applyProtection="1">
      <protection locked="0"/>
    </xf>
    <xf numFmtId="41" fontId="19" fillId="0" borderId="89" xfId="0" applyNumberFormat="1" applyFont="1" applyBorder="1" applyProtection="1">
      <protection locked="0"/>
    </xf>
    <xf numFmtId="0" fontId="5" fillId="0" borderId="98" xfId="0" applyFont="1" applyBorder="1" applyAlignment="1" applyProtection="1">
      <alignment horizontal="center" vertical="center"/>
      <protection hidden="1"/>
    </xf>
    <xf numFmtId="5" fontId="4" fillId="0" borderId="98" xfId="0" applyNumberFormat="1" applyFont="1" applyBorder="1" applyAlignment="1" applyProtection="1">
      <alignment horizontal="center"/>
      <protection hidden="1"/>
    </xf>
    <xf numFmtId="177" fontId="4" fillId="0" borderId="98" xfId="0" applyNumberFormat="1" applyFont="1" applyBorder="1" applyAlignment="1" applyProtection="1">
      <alignment horizontal="center" shrinkToFit="1"/>
      <protection hidden="1"/>
    </xf>
    <xf numFmtId="6" fontId="4" fillId="0" borderId="98" xfId="0" applyNumberFormat="1" applyFont="1" applyBorder="1" applyAlignment="1" applyProtection="1">
      <alignment horizontal="center"/>
      <protection hidden="1"/>
    </xf>
    <xf numFmtId="178" fontId="4" fillId="0" borderId="98" xfId="0" applyNumberFormat="1" applyFont="1" applyBorder="1" applyAlignment="1" applyProtection="1">
      <alignment horizontal="right"/>
      <protection hidden="1"/>
    </xf>
    <xf numFmtId="0" fontId="0" fillId="0" borderId="98" xfId="0" applyBorder="1" applyProtection="1">
      <protection hidden="1"/>
    </xf>
    <xf numFmtId="0" fontId="22" fillId="4" borderId="0" xfId="0" applyFont="1" applyFill="1" applyProtection="1">
      <protection hidden="1"/>
    </xf>
    <xf numFmtId="0" fontId="4" fillId="4" borderId="39"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45" fillId="5" borderId="101" xfId="0" applyFont="1" applyFill="1" applyBorder="1" applyAlignment="1">
      <alignment horizontal="center" vertical="center"/>
    </xf>
    <xf numFmtId="0" fontId="45" fillId="5" borderId="102" xfId="0" applyFont="1" applyFill="1" applyBorder="1" applyAlignment="1">
      <alignment horizontal="center" vertical="center"/>
    </xf>
    <xf numFmtId="5" fontId="0" fillId="5" borderId="9" xfId="0" applyNumberFormat="1" applyFill="1" applyBorder="1" applyAlignment="1">
      <alignment horizontal="center" vertical="center"/>
    </xf>
    <xf numFmtId="0" fontId="0" fillId="5" borderId="76" xfId="0" applyFill="1" applyBorder="1" applyAlignment="1">
      <alignment horizontal="center" vertical="center"/>
    </xf>
    <xf numFmtId="0" fontId="0" fillId="5" borderId="77" xfId="0" applyFill="1" applyBorder="1" applyAlignment="1">
      <alignment horizontal="center" vertical="center"/>
    </xf>
    <xf numFmtId="0" fontId="0" fillId="5" borderId="78" xfId="0" applyFill="1" applyBorder="1" applyAlignment="1">
      <alignment horizontal="center" vertical="center"/>
    </xf>
    <xf numFmtId="0" fontId="0" fillId="5" borderId="79" xfId="0" applyFill="1" applyBorder="1" applyAlignment="1">
      <alignment horizontal="center" vertical="center"/>
    </xf>
    <xf numFmtId="0" fontId="0" fillId="0" borderId="74" xfId="0" applyBorder="1" applyAlignment="1">
      <alignment horizontal="center" vertical="center"/>
    </xf>
    <xf numFmtId="0" fontId="0" fillId="0" borderId="24" xfId="0" applyBorder="1" applyAlignment="1">
      <alignment horizontal="center" vertical="center"/>
    </xf>
    <xf numFmtId="9" fontId="0" fillId="0" borderId="24" xfId="0" applyNumberFormat="1" applyBorder="1" applyAlignment="1">
      <alignment horizontal="center" vertical="center"/>
    </xf>
    <xf numFmtId="0" fontId="6" fillId="0" borderId="0" xfId="2" applyFont="1" applyAlignment="1">
      <alignment horizontal="center" vertical="center"/>
    </xf>
    <xf numFmtId="9" fontId="0" fillId="0" borderId="25" xfId="0" applyNumberFormat="1" applyBorder="1" applyAlignment="1">
      <alignment horizontal="center" vertical="center"/>
    </xf>
    <xf numFmtId="0" fontId="0" fillId="0" borderId="26" xfId="0" applyBorder="1" applyAlignment="1">
      <alignment horizontal="center" vertical="center"/>
    </xf>
    <xf numFmtId="9" fontId="0" fillId="0" borderId="26" xfId="0" applyNumberFormat="1" applyBorder="1" applyAlignment="1">
      <alignment horizontal="center" vertical="center"/>
    </xf>
    <xf numFmtId="0" fontId="0" fillId="5" borderId="75" xfId="0" applyFill="1" applyBorder="1" applyAlignment="1">
      <alignment horizontal="center" vertical="center"/>
    </xf>
    <xf numFmtId="41" fontId="0" fillId="0" borderId="14" xfId="0" applyNumberFormat="1" applyBorder="1" applyAlignment="1">
      <alignment horizontal="center" vertical="center"/>
    </xf>
    <xf numFmtId="41" fontId="0" fillId="0" borderId="42" xfId="0" applyNumberFormat="1" applyBorder="1" applyAlignment="1">
      <alignment horizontal="center" vertical="center"/>
    </xf>
    <xf numFmtId="41" fontId="0" fillId="0" borderId="18" xfId="0" applyNumberFormat="1" applyBorder="1" applyAlignment="1">
      <alignment horizontal="center" vertical="center"/>
    </xf>
    <xf numFmtId="41" fontId="0" fillId="0" borderId="24" xfId="0" applyNumberFormat="1" applyBorder="1" applyAlignment="1">
      <alignment horizontal="center" vertical="center"/>
    </xf>
    <xf numFmtId="5" fontId="0" fillId="0" borderId="14" xfId="0" applyNumberFormat="1" applyBorder="1" applyAlignment="1">
      <alignment horizontal="center" vertical="center"/>
    </xf>
    <xf numFmtId="5" fontId="0" fillId="0" borderId="42" xfId="0" applyNumberFormat="1"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41" fontId="0" fillId="0" borderId="26" xfId="0" applyNumberFormat="1" applyBorder="1" applyAlignment="1">
      <alignment horizontal="center" vertical="center"/>
    </xf>
    <xf numFmtId="0" fontId="7" fillId="0" borderId="0" xfId="2" applyAlignment="1">
      <alignment horizontal="left" vertical="center"/>
    </xf>
    <xf numFmtId="0" fontId="0" fillId="0" borderId="0" xfId="2" applyFont="1" applyAlignment="1">
      <alignment horizontal="left" vertical="center" indent="3"/>
    </xf>
    <xf numFmtId="0" fontId="2" fillId="0" borderId="0" xfId="3"/>
    <xf numFmtId="0" fontId="2" fillId="0" borderId="0" xfId="3" applyProtection="1">
      <protection hidden="1"/>
    </xf>
    <xf numFmtId="0" fontId="6" fillId="0" borderId="0" xfId="3" applyFont="1" applyProtection="1">
      <protection hidden="1"/>
    </xf>
    <xf numFmtId="190" fontId="6" fillId="0" borderId="0" xfId="3" applyNumberFormat="1" applyFont="1" applyProtection="1">
      <protection hidden="1"/>
    </xf>
    <xf numFmtId="0" fontId="48" fillId="0" borderId="0" xfId="3" applyFont="1" applyProtection="1">
      <protection hidden="1"/>
    </xf>
    <xf numFmtId="0" fontId="49" fillId="0" borderId="0" xfId="3" applyFont="1" applyAlignment="1" applyProtection="1">
      <alignment horizontal="center" vertical="center" shrinkToFit="1"/>
      <protection hidden="1"/>
    </xf>
    <xf numFmtId="0" fontId="6" fillId="0" borderId="0" xfId="3" applyFont="1" applyAlignment="1" applyProtection="1">
      <alignment horizontal="center" vertical="center"/>
      <protection hidden="1"/>
    </xf>
    <xf numFmtId="186" fontId="47" fillId="0" borderId="0" xfId="3" applyNumberFormat="1" applyFont="1" applyProtection="1">
      <protection hidden="1"/>
    </xf>
    <xf numFmtId="0" fontId="47" fillId="0" borderId="0" xfId="3" applyFont="1" applyProtection="1">
      <protection hidden="1"/>
    </xf>
    <xf numFmtId="0" fontId="46" fillId="5" borderId="46" xfId="3" applyFont="1" applyFill="1" applyBorder="1" applyProtection="1">
      <protection hidden="1"/>
    </xf>
    <xf numFmtId="0" fontId="2" fillId="5" borderId="103" xfId="3" applyFill="1" applyBorder="1" applyProtection="1">
      <protection hidden="1"/>
    </xf>
    <xf numFmtId="0" fontId="2" fillId="5" borderId="41" xfId="3" applyFill="1" applyBorder="1" applyProtection="1">
      <protection hidden="1"/>
    </xf>
    <xf numFmtId="0" fontId="45" fillId="5" borderId="102" xfId="4" applyFont="1" applyFill="1" applyBorder="1" applyAlignment="1" applyProtection="1">
      <alignment horizontal="center" vertical="center"/>
      <protection hidden="1"/>
    </xf>
    <xf numFmtId="187" fontId="2" fillId="0" borderId="16" xfId="3" applyNumberFormat="1" applyBorder="1" applyAlignment="1" applyProtection="1">
      <alignment horizontal="center"/>
      <protection hidden="1"/>
    </xf>
    <xf numFmtId="187" fontId="2" fillId="0" borderId="51" xfId="3" applyNumberFormat="1" applyBorder="1" applyAlignment="1" applyProtection="1">
      <alignment horizontal="center"/>
      <protection hidden="1"/>
    </xf>
    <xf numFmtId="187" fontId="2" fillId="10" borderId="17" xfId="3" applyNumberFormat="1" applyFill="1" applyBorder="1" applyAlignment="1" applyProtection="1">
      <alignment horizontal="center"/>
      <protection hidden="1"/>
    </xf>
    <xf numFmtId="187" fontId="2" fillId="0" borderId="14" xfId="3" applyNumberFormat="1" applyBorder="1" applyAlignment="1" applyProtection="1">
      <alignment horizontal="center"/>
      <protection hidden="1"/>
    </xf>
    <xf numFmtId="187" fontId="2" fillId="0" borderId="42" xfId="3" applyNumberFormat="1" applyBorder="1" applyAlignment="1" applyProtection="1">
      <alignment horizontal="center"/>
      <protection hidden="1"/>
    </xf>
    <xf numFmtId="187" fontId="2" fillId="10" borderId="18" xfId="3" applyNumberFormat="1" applyFill="1" applyBorder="1" applyAlignment="1" applyProtection="1">
      <alignment horizontal="center"/>
      <protection hidden="1"/>
    </xf>
    <xf numFmtId="187" fontId="2" fillId="0" borderId="18" xfId="3" applyNumberFormat="1" applyBorder="1" applyAlignment="1" applyProtection="1">
      <alignment horizontal="center"/>
      <protection hidden="1"/>
    </xf>
    <xf numFmtId="187" fontId="2" fillId="0" borderId="15" xfId="3" applyNumberFormat="1" applyBorder="1" applyAlignment="1" applyProtection="1">
      <alignment horizontal="center"/>
      <protection hidden="1"/>
    </xf>
    <xf numFmtId="187" fontId="2" fillId="0" borderId="52" xfId="3" applyNumberFormat="1" applyBorder="1" applyAlignment="1" applyProtection="1">
      <alignment horizontal="center"/>
      <protection hidden="1"/>
    </xf>
    <xf numFmtId="187" fontId="2" fillId="0" borderId="23" xfId="3" applyNumberFormat="1" applyBorder="1" applyAlignment="1" applyProtection="1">
      <alignment horizontal="center"/>
      <protection hidden="1"/>
    </xf>
    <xf numFmtId="0" fontId="2" fillId="0" borderId="0" xfId="3" applyAlignment="1" applyProtection="1">
      <alignment horizontal="center" vertical="top"/>
      <protection hidden="1"/>
    </xf>
    <xf numFmtId="0" fontId="2" fillId="0" borderId="0" xfId="3" applyAlignment="1" applyProtection="1">
      <alignment horizontal="center"/>
      <protection hidden="1"/>
    </xf>
    <xf numFmtId="187" fontId="2" fillId="10" borderId="42" xfId="3" applyNumberFormat="1" applyFill="1" applyBorder="1" applyAlignment="1" applyProtection="1">
      <alignment horizontal="center"/>
      <protection hidden="1"/>
    </xf>
    <xf numFmtId="0" fontId="0" fillId="0" borderId="0" xfId="3" applyFont="1" applyProtection="1">
      <protection hidden="1"/>
    </xf>
    <xf numFmtId="0" fontId="2" fillId="9" borderId="42" xfId="3" applyFill="1" applyBorder="1" applyProtection="1">
      <protection hidden="1"/>
    </xf>
    <xf numFmtId="0" fontId="0" fillId="0" borderId="0" xfId="3" applyFont="1" applyAlignment="1" applyProtection="1">
      <alignment vertical="center"/>
      <protection hidden="1"/>
    </xf>
    <xf numFmtId="0" fontId="2" fillId="10" borderId="42" xfId="3" applyFill="1" applyBorder="1" applyProtection="1">
      <protection hidden="1"/>
    </xf>
    <xf numFmtId="0" fontId="2" fillId="11" borderId="42" xfId="3" applyFill="1" applyBorder="1" applyProtection="1">
      <protection hidden="1"/>
    </xf>
    <xf numFmtId="188" fontId="43" fillId="0" borderId="101" xfId="4" applyNumberFormat="1" applyFont="1" applyBorder="1" applyAlignment="1" applyProtection="1">
      <alignment horizontal="center" vertical="center"/>
      <protection hidden="1"/>
    </xf>
    <xf numFmtId="188" fontId="43" fillId="0" borderId="100" xfId="4" applyNumberFormat="1" applyFont="1" applyBorder="1" applyAlignment="1" applyProtection="1">
      <alignment horizontal="center" vertical="center"/>
      <protection hidden="1"/>
    </xf>
    <xf numFmtId="189" fontId="43" fillId="8" borderId="99" xfId="0" applyNumberFormat="1" applyFont="1" applyFill="1" applyBorder="1" applyAlignment="1">
      <alignment horizontal="center" vertical="center"/>
    </xf>
    <xf numFmtId="0" fontId="44" fillId="8" borderId="100" xfId="0" applyFont="1" applyFill="1" applyBorder="1" applyAlignment="1">
      <alignment horizontal="center" vertical="center"/>
    </xf>
    <xf numFmtId="0" fontId="51" fillId="8" borderId="100" xfId="4" applyFont="1" applyFill="1" applyBorder="1" applyAlignment="1" applyProtection="1">
      <alignment horizontal="center" vertical="center"/>
      <protection locked="0" hidden="1"/>
    </xf>
    <xf numFmtId="0" fontId="6" fillId="0" borderId="104" xfId="3" applyFont="1" applyBorder="1" applyProtection="1">
      <protection hidden="1"/>
    </xf>
    <xf numFmtId="188" fontId="43" fillId="0" borderId="101" xfId="0" applyNumberFormat="1" applyFont="1" applyBorder="1" applyAlignment="1" applyProtection="1">
      <alignment horizontal="center" vertical="center"/>
      <protection locked="0"/>
    </xf>
    <xf numFmtId="0" fontId="45" fillId="8" borderId="100" xfId="4" applyFont="1" applyFill="1" applyBorder="1" applyAlignment="1" applyProtection="1">
      <alignment horizontal="center" vertical="center"/>
      <protection hidden="1"/>
    </xf>
    <xf numFmtId="182" fontId="37" fillId="0" borderId="53" xfId="0" applyNumberFormat="1" applyFont="1" applyBorder="1" applyAlignment="1" applyProtection="1">
      <alignment horizontal="center"/>
      <protection hidden="1"/>
    </xf>
    <xf numFmtId="182" fontId="14" fillId="0" borderId="57" xfId="0" applyNumberFormat="1" applyFont="1" applyBorder="1" applyProtection="1">
      <protection hidden="1"/>
    </xf>
    <xf numFmtId="182" fontId="19" fillId="0" borderId="57" xfId="0" applyNumberFormat="1" applyFont="1" applyBorder="1" applyAlignment="1" applyProtection="1">
      <alignment horizontal="center"/>
      <protection hidden="1"/>
    </xf>
    <xf numFmtId="182" fontId="4" fillId="4" borderId="2" xfId="0" applyNumberFormat="1" applyFont="1" applyFill="1" applyBorder="1" applyAlignment="1" applyProtection="1">
      <alignment horizontal="right"/>
      <protection hidden="1"/>
    </xf>
    <xf numFmtId="182" fontId="4" fillId="4" borderId="44" xfId="0" applyNumberFormat="1" applyFont="1" applyFill="1" applyBorder="1" applyAlignment="1" applyProtection="1">
      <alignment horizontal="right"/>
      <protection hidden="1"/>
    </xf>
    <xf numFmtId="182" fontId="4" fillId="6" borderId="2" xfId="0" applyNumberFormat="1" applyFont="1" applyFill="1" applyBorder="1" applyAlignment="1" applyProtection="1">
      <alignment horizontal="right"/>
      <protection hidden="1"/>
    </xf>
    <xf numFmtId="182" fontId="4" fillId="6" borderId="44" xfId="0" applyNumberFormat="1" applyFont="1" applyFill="1" applyBorder="1" applyAlignment="1" applyProtection="1">
      <alignment horizontal="right"/>
      <protection hidden="1"/>
    </xf>
    <xf numFmtId="177" fontId="5" fillId="0" borderId="3" xfId="0" applyNumberFormat="1" applyFont="1" applyBorder="1" applyAlignment="1" applyProtection="1">
      <alignment horizontal="center" vertical="center"/>
      <protection locked="0" hidden="1"/>
    </xf>
    <xf numFmtId="177" fontId="5" fillId="0" borderId="1" xfId="0" applyNumberFormat="1" applyFont="1" applyBorder="1" applyAlignment="1" applyProtection="1">
      <alignment horizontal="center" vertical="center"/>
      <protection locked="0" hidden="1"/>
    </xf>
    <xf numFmtId="177" fontId="5" fillId="0" borderId="37" xfId="0" applyNumberFormat="1" applyFont="1" applyBorder="1" applyAlignment="1" applyProtection="1">
      <alignment horizontal="center" vertical="center"/>
      <protection locked="0" hidden="1"/>
    </xf>
    <xf numFmtId="177" fontId="5" fillId="0" borderId="43" xfId="0" applyNumberFormat="1" applyFont="1" applyBorder="1" applyAlignment="1" applyProtection="1">
      <alignment horizontal="center" vertical="center"/>
      <protection locked="0" hidden="1"/>
    </xf>
    <xf numFmtId="181" fontId="53" fillId="0" borderId="53" xfId="0" applyNumberFormat="1" applyFont="1" applyBorder="1" applyAlignment="1" applyProtection="1">
      <alignment vertical="center"/>
      <protection hidden="1"/>
    </xf>
    <xf numFmtId="5" fontId="53" fillId="0" borderId="0" xfId="0" applyNumberFormat="1" applyFont="1" applyAlignment="1" applyProtection="1">
      <alignment horizontal="center" vertical="center"/>
      <protection hidden="1"/>
    </xf>
    <xf numFmtId="41" fontId="53" fillId="0" borderId="91" xfId="0" applyNumberFormat="1" applyFont="1" applyBorder="1"/>
    <xf numFmtId="41" fontId="53" fillId="0" borderId="92" xfId="0" applyNumberFormat="1" applyFont="1" applyBorder="1"/>
    <xf numFmtId="0" fontId="56" fillId="7" borderId="87" xfId="0" applyFont="1" applyFill="1" applyBorder="1" applyAlignment="1">
      <alignment horizontal="center"/>
    </xf>
    <xf numFmtId="0" fontId="56" fillId="7" borderId="90" xfId="0" applyFont="1" applyFill="1" applyBorder="1" applyAlignment="1">
      <alignment horizontal="center"/>
    </xf>
    <xf numFmtId="0" fontId="9" fillId="4" borderId="0" xfId="0" applyFont="1" applyFill="1" applyAlignment="1" applyProtection="1">
      <alignment vertical="center"/>
      <protection locked="0" hidden="1"/>
    </xf>
    <xf numFmtId="0" fontId="9" fillId="4" borderId="0" xfId="0" applyFont="1" applyFill="1" applyAlignment="1" applyProtection="1">
      <alignment horizontal="left" vertical="center"/>
      <protection locked="0" hidden="1"/>
    </xf>
    <xf numFmtId="49" fontId="0" fillId="4" borderId="0" xfId="0" applyNumberFormat="1" applyFill="1" applyProtection="1">
      <protection locked="0" hidden="1"/>
    </xf>
    <xf numFmtId="0" fontId="9" fillId="4" borderId="0" xfId="0" applyFont="1" applyFill="1" applyAlignment="1" applyProtection="1">
      <alignment vertical="center"/>
      <protection hidden="1"/>
    </xf>
    <xf numFmtId="0" fontId="45" fillId="5" borderId="105" xfId="4" applyFont="1" applyFill="1" applyBorder="1" applyAlignment="1" applyProtection="1">
      <alignment horizontal="center" vertical="center"/>
      <protection hidden="1"/>
    </xf>
    <xf numFmtId="189" fontId="45" fillId="8" borderId="100" xfId="4" applyNumberFormat="1" applyFont="1" applyFill="1" applyBorder="1" applyAlignment="1" applyProtection="1">
      <alignment horizontal="center" vertical="center"/>
      <protection hidden="1"/>
    </xf>
    <xf numFmtId="189" fontId="51" fillId="8" borderId="100" xfId="4" applyNumberFormat="1" applyFont="1" applyFill="1" applyBorder="1" applyAlignment="1" applyProtection="1">
      <alignment horizontal="center" vertical="center"/>
      <protection locked="0" hidden="1"/>
    </xf>
    <xf numFmtId="189" fontId="45" fillId="8" borderId="100" xfId="4" applyNumberFormat="1" applyFont="1" applyFill="1" applyBorder="1" applyAlignment="1" applyProtection="1">
      <alignment horizontal="center" vertical="center"/>
      <protection locked="0" hidden="1"/>
    </xf>
    <xf numFmtId="187" fontId="2" fillId="10" borderId="51" xfId="3" applyNumberFormat="1" applyFill="1" applyBorder="1" applyAlignment="1" applyProtection="1">
      <alignment horizontal="center"/>
      <protection hidden="1"/>
    </xf>
    <xf numFmtId="186" fontId="0" fillId="4" borderId="0" xfId="0" applyNumberFormat="1" applyFill="1" applyProtection="1">
      <protection hidden="1"/>
    </xf>
    <xf numFmtId="0" fontId="0" fillId="0" borderId="5" xfId="0" applyBorder="1" applyAlignment="1">
      <alignment horizontal="center" vertical="center"/>
    </xf>
    <xf numFmtId="5" fontId="0" fillId="0" borderId="5" xfId="0" applyNumberFormat="1" applyBorder="1" applyAlignment="1">
      <alignment horizontal="center" vertical="center"/>
    </xf>
    <xf numFmtId="0" fontId="0" fillId="0" borderId="106" xfId="0" applyBorder="1" applyAlignment="1">
      <alignment horizontal="center" vertical="center"/>
    </xf>
    <xf numFmtId="41" fontId="0" fillId="0" borderId="25" xfId="0" applyNumberFormat="1" applyBorder="1" applyAlignment="1">
      <alignment horizontal="center" vertical="center"/>
    </xf>
    <xf numFmtId="0" fontId="60" fillId="0" borderId="0" xfId="6" applyFont="1">
      <alignment vertical="center"/>
    </xf>
    <xf numFmtId="0" fontId="65" fillId="0" borderId="0" xfId="6" applyFont="1">
      <alignment vertical="center"/>
    </xf>
    <xf numFmtId="0" fontId="67" fillId="0" borderId="0" xfId="6" applyFont="1">
      <alignment vertical="center"/>
    </xf>
    <xf numFmtId="0" fontId="64" fillId="0" borderId="0" xfId="6" applyFont="1">
      <alignment vertical="center"/>
    </xf>
    <xf numFmtId="0" fontId="2" fillId="0" borderId="0" xfId="7" applyAlignment="1" applyProtection="1">
      <protection hidden="1"/>
    </xf>
    <xf numFmtId="0" fontId="58" fillId="0" borderId="0" xfId="7" applyFont="1" applyProtection="1">
      <alignment vertical="center"/>
      <protection hidden="1"/>
    </xf>
    <xf numFmtId="0" fontId="2" fillId="0" borderId="0" xfId="7" applyAlignment="1"/>
    <xf numFmtId="0" fontId="4" fillId="0" borderId="0" xfId="7" applyFont="1">
      <alignment vertical="center"/>
    </xf>
    <xf numFmtId="183" fontId="64" fillId="0" borderId="118" xfId="6" applyNumberFormat="1" applyFont="1" applyBorder="1" applyProtection="1">
      <alignment vertical="center"/>
      <protection locked="0" hidden="1"/>
    </xf>
    <xf numFmtId="0" fontId="70" fillId="0" borderId="119" xfId="6" applyFont="1" applyBorder="1" applyProtection="1">
      <alignment vertical="center"/>
      <protection hidden="1"/>
    </xf>
    <xf numFmtId="0" fontId="45" fillId="0" borderId="27" xfId="7" applyFont="1" applyBorder="1" applyAlignment="1" applyProtection="1">
      <alignment horizontal="center" vertical="center"/>
      <protection locked="0" hidden="1"/>
    </xf>
    <xf numFmtId="0" fontId="45" fillId="0" borderId="28" xfId="7" applyFont="1" applyBorder="1" applyAlignment="1" applyProtection="1">
      <alignment horizontal="center" vertical="center"/>
      <protection hidden="1"/>
    </xf>
    <xf numFmtId="0" fontId="45" fillId="0" borderId="28" xfId="7" applyFont="1" applyBorder="1" applyAlignment="1" applyProtection="1">
      <alignment horizontal="center" vertical="center"/>
      <protection locked="0" hidden="1"/>
    </xf>
    <xf numFmtId="0" fontId="45" fillId="0" borderId="80" xfId="7" applyFont="1" applyBorder="1" applyAlignment="1" applyProtection="1">
      <alignment horizontal="center" vertical="center"/>
      <protection hidden="1"/>
    </xf>
    <xf numFmtId="0" fontId="54" fillId="0" borderId="0" xfId="7" applyFont="1" applyProtection="1">
      <alignment vertical="center"/>
      <protection locked="0"/>
    </xf>
    <xf numFmtId="183" fontId="64" fillId="0" borderId="120" xfId="6" applyNumberFormat="1" applyFont="1" applyBorder="1" applyProtection="1">
      <alignment vertical="center"/>
      <protection locked="0" hidden="1"/>
    </xf>
    <xf numFmtId="0" fontId="70" fillId="0" borderId="121" xfId="6" applyFont="1" applyBorder="1" applyProtection="1">
      <alignment vertical="center"/>
      <protection hidden="1"/>
    </xf>
    <xf numFmtId="183" fontId="64" fillId="13" borderId="107" xfId="6" applyNumberFormat="1" applyFont="1" applyFill="1" applyBorder="1" applyProtection="1">
      <alignment vertical="center"/>
      <protection locked="0" hidden="1"/>
    </xf>
    <xf numFmtId="0" fontId="70" fillId="13" borderId="40" xfId="6" applyFont="1" applyFill="1" applyBorder="1" applyProtection="1">
      <alignment vertical="center"/>
      <protection hidden="1"/>
    </xf>
    <xf numFmtId="183" fontId="64" fillId="13" borderId="72" xfId="6" applyNumberFormat="1" applyFont="1" applyFill="1" applyBorder="1" applyProtection="1">
      <alignment vertical="center"/>
      <protection locked="0" hidden="1"/>
    </xf>
    <xf numFmtId="0" fontId="70" fillId="13" borderId="73" xfId="6" applyFont="1" applyFill="1" applyBorder="1" applyProtection="1">
      <alignment vertical="center"/>
      <protection hidden="1"/>
    </xf>
    <xf numFmtId="183" fontId="64" fillId="0" borderId="107" xfId="6" applyNumberFormat="1" applyFont="1" applyBorder="1" applyProtection="1">
      <alignment vertical="center"/>
      <protection locked="0" hidden="1"/>
    </xf>
    <xf numFmtId="0" fontId="70" fillId="0" borderId="40" xfId="6" applyFont="1" applyBorder="1" applyProtection="1">
      <alignment vertical="center"/>
      <protection hidden="1"/>
    </xf>
    <xf numFmtId="0" fontId="51" fillId="0" borderId="27" xfId="7" applyFont="1" applyBorder="1" applyAlignment="1" applyProtection="1">
      <alignment horizontal="center" vertical="center"/>
      <protection locked="0" hidden="1"/>
    </xf>
    <xf numFmtId="0" fontId="51" fillId="0" borderId="28" xfId="7" applyFont="1" applyBorder="1" applyAlignment="1" applyProtection="1">
      <alignment horizontal="center" vertical="center"/>
      <protection hidden="1"/>
    </xf>
    <xf numFmtId="0" fontId="51" fillId="0" borderId="28" xfId="7" applyFont="1" applyBorder="1" applyAlignment="1" applyProtection="1">
      <alignment horizontal="center" vertical="center"/>
      <protection locked="0" hidden="1"/>
    </xf>
    <xf numFmtId="0" fontId="51" fillId="0" borderId="80" xfId="7" applyFont="1" applyBorder="1" applyAlignment="1" applyProtection="1">
      <alignment horizontal="center" vertical="center"/>
      <protection hidden="1"/>
    </xf>
    <xf numFmtId="183" fontId="64" fillId="0" borderId="72" xfId="6" applyNumberFormat="1" applyFont="1" applyBorder="1" applyProtection="1">
      <alignment vertical="center"/>
      <protection locked="0" hidden="1"/>
    </xf>
    <xf numFmtId="0" fontId="70" fillId="0" borderId="73" xfId="6" applyFont="1" applyBorder="1" applyProtection="1">
      <alignment vertical="center"/>
      <protection hidden="1"/>
    </xf>
    <xf numFmtId="0" fontId="53" fillId="0" borderId="0" xfId="7" applyFont="1" applyAlignment="1" applyProtection="1">
      <protection locked="0"/>
    </xf>
    <xf numFmtId="0" fontId="64" fillId="0" borderId="0" xfId="6" applyFont="1" applyProtection="1">
      <alignment vertical="center"/>
      <protection hidden="1"/>
    </xf>
    <xf numFmtId="0" fontId="60" fillId="0" borderId="0" xfId="6" applyFont="1" applyProtection="1">
      <alignment vertical="center"/>
      <protection hidden="1"/>
    </xf>
    <xf numFmtId="186" fontId="6" fillId="13" borderId="29" xfId="0" applyNumberFormat="1" applyFont="1" applyFill="1" applyBorder="1" applyProtection="1">
      <protection hidden="1"/>
    </xf>
    <xf numFmtId="0" fontId="11" fillId="4" borderId="0" xfId="0" applyFont="1" applyFill="1" applyAlignment="1" applyProtection="1">
      <alignment horizontal="center" vertical="center" wrapText="1"/>
      <protection hidden="1"/>
    </xf>
    <xf numFmtId="0" fontId="65" fillId="4" borderId="0" xfId="6" applyFont="1" applyFill="1" applyProtection="1">
      <alignment vertical="center"/>
      <protection hidden="1"/>
    </xf>
    <xf numFmtId="0" fontId="61" fillId="4" borderId="0" xfId="6" applyFont="1" applyFill="1" applyAlignment="1" applyProtection="1">
      <alignment horizontal="left" vertical="center"/>
      <protection hidden="1"/>
    </xf>
    <xf numFmtId="0" fontId="67" fillId="4" borderId="0" xfId="6" applyFont="1" applyFill="1" applyAlignment="1" applyProtection="1">
      <alignment horizontal="left" vertical="center"/>
      <protection hidden="1"/>
    </xf>
    <xf numFmtId="0" fontId="65" fillId="4" borderId="0" xfId="6" applyFont="1" applyFill="1" applyAlignment="1" applyProtection="1">
      <alignment horizontal="left" vertical="center"/>
      <protection hidden="1"/>
    </xf>
    <xf numFmtId="0" fontId="68" fillId="4" borderId="72" xfId="6" applyFont="1" applyFill="1" applyBorder="1" applyProtection="1">
      <alignment vertical="center"/>
      <protection hidden="1"/>
    </xf>
    <xf numFmtId="0" fontId="68" fillId="4" borderId="29" xfId="6" applyFont="1" applyFill="1" applyBorder="1" applyProtection="1">
      <alignment vertical="center"/>
      <protection hidden="1"/>
    </xf>
    <xf numFmtId="0" fontId="68" fillId="4" borderId="0" xfId="6" applyFont="1" applyFill="1" applyAlignment="1" applyProtection="1">
      <alignment horizontal="center" vertical="center"/>
      <protection hidden="1"/>
    </xf>
    <xf numFmtId="0" fontId="68" fillId="4" borderId="0" xfId="6" applyFont="1" applyFill="1" applyAlignment="1" applyProtection="1">
      <alignment horizontal="center" vertical="center" shrinkToFit="1"/>
      <protection hidden="1"/>
    </xf>
    <xf numFmtId="0" fontId="68" fillId="4" borderId="0" xfId="6" applyFont="1" applyFill="1" applyProtection="1">
      <alignment vertical="center"/>
      <protection hidden="1"/>
    </xf>
    <xf numFmtId="192" fontId="68" fillId="4" borderId="0" xfId="6" applyNumberFormat="1" applyFont="1" applyFill="1" applyAlignment="1" applyProtection="1">
      <alignment horizontal="center" vertical="center"/>
      <protection hidden="1"/>
    </xf>
    <xf numFmtId="0" fontId="65" fillId="4" borderId="0" xfId="6" applyFont="1" applyFill="1" applyAlignment="1" applyProtection="1">
      <alignment horizontal="center" vertical="center"/>
      <protection hidden="1"/>
    </xf>
    <xf numFmtId="186" fontId="6" fillId="4" borderId="0" xfId="0" applyNumberFormat="1" applyFont="1" applyFill="1" applyProtection="1">
      <protection hidden="1"/>
    </xf>
    <xf numFmtId="0" fontId="0" fillId="4" borderId="28" xfId="0" applyFill="1" applyBorder="1" applyAlignment="1" applyProtection="1">
      <alignment horizontal="center"/>
      <protection hidden="1"/>
    </xf>
    <xf numFmtId="0" fontId="0" fillId="4" borderId="28" xfId="0" applyFill="1" applyBorder="1" applyProtection="1">
      <protection hidden="1"/>
    </xf>
    <xf numFmtId="0" fontId="0" fillId="4" borderId="122" xfId="0" applyFill="1" applyBorder="1" applyProtection="1">
      <protection hidden="1"/>
    </xf>
    <xf numFmtId="0" fontId="0" fillId="4" borderId="123" xfId="0" applyFill="1" applyBorder="1" applyProtection="1">
      <protection hidden="1"/>
    </xf>
    <xf numFmtId="195" fontId="0" fillId="4" borderId="28" xfId="0" applyNumberFormat="1" applyFill="1" applyBorder="1" applyAlignment="1" applyProtection="1">
      <alignment horizontal="distributed" indent="1"/>
      <protection locked="0" hidden="1"/>
    </xf>
    <xf numFmtId="195" fontId="2" fillId="4" borderId="28" xfId="0" applyNumberFormat="1" applyFont="1" applyFill="1" applyBorder="1" applyAlignment="1" applyProtection="1">
      <alignment horizontal="distributed" indent="2"/>
      <protection locked="0" hidden="1"/>
    </xf>
    <xf numFmtId="49" fontId="0" fillId="4" borderId="0" xfId="0" applyNumberFormat="1" applyFill="1" applyAlignment="1" applyProtection="1">
      <alignment horizontal="left" vertical="center" indent="1"/>
      <protection locked="0" hidden="1"/>
    </xf>
    <xf numFmtId="49" fontId="0" fillId="4" borderId="0" xfId="0" applyNumberFormat="1" applyFill="1" applyAlignment="1" applyProtection="1">
      <alignment vertical="center"/>
      <protection locked="0" hidden="1"/>
    </xf>
    <xf numFmtId="49" fontId="0" fillId="4" borderId="0" xfId="0" applyNumberFormat="1" applyFill="1" applyAlignment="1" applyProtection="1">
      <alignment horizontal="center" vertical="center"/>
      <protection locked="0" hidden="1"/>
    </xf>
    <xf numFmtId="5" fontId="55" fillId="4" borderId="0" xfId="0" applyNumberFormat="1" applyFont="1" applyFill="1" applyAlignment="1" applyProtection="1">
      <alignment horizontal="left" vertical="center" indent="1" shrinkToFit="1"/>
      <protection locked="0" hidden="1"/>
    </xf>
    <xf numFmtId="0" fontId="0" fillId="4" borderId="103" xfId="0" applyFill="1" applyBorder="1" applyAlignment="1" applyProtection="1">
      <alignment vertical="center"/>
      <protection hidden="1"/>
    </xf>
    <xf numFmtId="195" fontId="0" fillId="0" borderId="103" xfId="0" applyNumberFormat="1" applyBorder="1" applyAlignment="1" applyProtection="1">
      <alignment horizontal="distributed" vertical="center" indent="1"/>
      <protection locked="0" hidden="1"/>
    </xf>
    <xf numFmtId="0" fontId="69" fillId="4" borderId="0" xfId="6" applyFont="1" applyFill="1" applyAlignment="1" applyProtection="1">
      <alignment horizontal="center" vertical="center" shrinkToFit="1"/>
      <protection hidden="1"/>
    </xf>
    <xf numFmtId="0" fontId="69" fillId="4" borderId="0" xfId="6" applyFont="1" applyFill="1" applyAlignment="1" applyProtection="1">
      <alignment horizontal="center" vertical="center"/>
      <protection hidden="1"/>
    </xf>
    <xf numFmtId="0" fontId="5" fillId="4" borderId="80" xfId="0" applyFont="1" applyFill="1" applyBorder="1" applyAlignment="1" applyProtection="1">
      <alignment horizontal="center" vertical="center"/>
      <protection hidden="1"/>
    </xf>
    <xf numFmtId="5" fontId="4" fillId="4" borderId="4" xfId="0" applyNumberFormat="1" applyFont="1" applyFill="1" applyBorder="1" applyAlignment="1" applyProtection="1">
      <alignment horizontal="center"/>
      <protection hidden="1"/>
    </xf>
    <xf numFmtId="5" fontId="4" fillId="4" borderId="38" xfId="0" applyNumberFormat="1" applyFont="1" applyFill="1" applyBorder="1" applyAlignment="1" applyProtection="1">
      <alignment horizontal="center"/>
      <protection hidden="1"/>
    </xf>
    <xf numFmtId="5" fontId="4" fillId="6" borderId="4" xfId="0" applyNumberFormat="1" applyFont="1" applyFill="1" applyBorder="1" applyAlignment="1" applyProtection="1">
      <alignment horizontal="center"/>
      <protection hidden="1"/>
    </xf>
    <xf numFmtId="5" fontId="4" fillId="6" borderId="38" xfId="0" applyNumberFormat="1" applyFont="1" applyFill="1" applyBorder="1" applyAlignment="1" applyProtection="1">
      <alignment horizontal="center"/>
      <protection hidden="1"/>
    </xf>
    <xf numFmtId="178" fontId="4" fillId="4" borderId="106" xfId="0" applyNumberFormat="1" applyFont="1" applyFill="1" applyBorder="1" applyAlignment="1" applyProtection="1">
      <alignment horizontal="right"/>
      <protection locked="0" hidden="1"/>
    </xf>
    <xf numFmtId="0" fontId="0" fillId="4" borderId="106" xfId="0" applyFill="1" applyBorder="1"/>
    <xf numFmtId="0" fontId="4" fillId="0" borderId="0" xfId="0" applyFont="1" applyAlignment="1" applyProtection="1">
      <alignment horizontal="center" vertical="center"/>
      <protection hidden="1"/>
    </xf>
    <xf numFmtId="0" fontId="4" fillId="0" borderId="0" xfId="0" applyFont="1" applyAlignment="1" applyProtection="1">
      <alignment horizontal="center" vertical="center"/>
      <protection locked="0" hidden="1"/>
    </xf>
    <xf numFmtId="178" fontId="4" fillId="0" borderId="0" xfId="0" applyNumberFormat="1" applyFont="1" applyAlignment="1" applyProtection="1">
      <alignment horizontal="right"/>
      <protection locked="0" hidden="1"/>
    </xf>
    <xf numFmtId="20" fontId="4" fillId="0" borderId="0" xfId="0" applyNumberFormat="1" applyFont="1" applyAlignment="1" applyProtection="1">
      <alignment horizontal="center" vertical="center"/>
      <protection locked="0" hidden="1"/>
    </xf>
    <xf numFmtId="187" fontId="2" fillId="11" borderId="51" xfId="3" applyNumberFormat="1" applyFill="1" applyBorder="1" applyAlignment="1" applyProtection="1">
      <alignment horizontal="center"/>
      <protection hidden="1"/>
    </xf>
    <xf numFmtId="0" fontId="2" fillId="0" borderId="27" xfId="3" applyBorder="1" applyAlignment="1" applyProtection="1">
      <alignment horizontal="center" vertical="center"/>
      <protection hidden="1"/>
    </xf>
    <xf numFmtId="0" fontId="2" fillId="0" borderId="28" xfId="3" applyBorder="1" applyAlignment="1" applyProtection="1">
      <alignment horizontal="center" vertical="center"/>
      <protection hidden="1"/>
    </xf>
    <xf numFmtId="0" fontId="2" fillId="0" borderId="80" xfId="3" applyBorder="1" applyAlignment="1" applyProtection="1">
      <alignment horizontal="center" vertical="center"/>
      <protection hidden="1"/>
    </xf>
    <xf numFmtId="0" fontId="53" fillId="0" borderId="0" xfId="3" applyFont="1" applyAlignment="1" applyProtection="1">
      <alignment vertical="center"/>
      <protection locked="0"/>
    </xf>
    <xf numFmtId="0" fontId="53" fillId="0" borderId="27" xfId="3" applyFont="1" applyBorder="1" applyAlignment="1" applyProtection="1">
      <alignment horizontal="center" vertical="center"/>
      <protection hidden="1"/>
    </xf>
    <xf numFmtId="0" fontId="53" fillId="0" borderId="28" xfId="3" applyFont="1" applyBorder="1" applyAlignment="1" applyProtection="1">
      <alignment horizontal="center" vertical="center"/>
      <protection hidden="1"/>
    </xf>
    <xf numFmtId="0" fontId="53" fillId="0" borderId="28" xfId="3" applyFont="1" applyBorder="1" applyAlignment="1" applyProtection="1">
      <alignment horizontal="center" vertical="center"/>
      <protection locked="0" hidden="1"/>
    </xf>
    <xf numFmtId="0" fontId="53" fillId="0" borderId="80" xfId="3" applyFont="1" applyBorder="1" applyAlignment="1" applyProtection="1">
      <alignment horizontal="center" vertical="center"/>
      <protection hidden="1"/>
    </xf>
    <xf numFmtId="189" fontId="51" fillId="8" borderId="100" xfId="4" applyNumberFormat="1" applyFont="1" applyFill="1" applyBorder="1" applyAlignment="1" applyProtection="1">
      <alignment horizontal="center" vertical="center"/>
      <protection hidden="1"/>
    </xf>
    <xf numFmtId="0" fontId="53" fillId="0" borderId="27" xfId="3" applyFont="1" applyBorder="1" applyAlignment="1" applyProtection="1">
      <alignment horizontal="center" vertical="center"/>
      <protection locked="0" hidden="1"/>
    </xf>
    <xf numFmtId="187" fontId="14" fillId="10" borderId="51" xfId="3" applyNumberFormat="1" applyFont="1" applyFill="1" applyBorder="1" applyAlignment="1" applyProtection="1">
      <alignment horizontal="center"/>
      <protection hidden="1"/>
    </xf>
    <xf numFmtId="0" fontId="53" fillId="0" borderId="107" xfId="3" applyFont="1" applyBorder="1" applyAlignment="1" applyProtection="1">
      <alignment horizontal="center" vertical="center"/>
      <protection locked="0" hidden="1"/>
    </xf>
    <xf numFmtId="0" fontId="53" fillId="0" borderId="39" xfId="3" applyFont="1" applyBorder="1" applyAlignment="1" applyProtection="1">
      <alignment horizontal="center" vertical="center"/>
      <protection hidden="1"/>
    </xf>
    <xf numFmtId="0" fontId="53" fillId="0" borderId="39" xfId="3" applyFont="1" applyBorder="1" applyAlignment="1" applyProtection="1">
      <alignment horizontal="center" vertical="center"/>
      <protection locked="0" hidden="1"/>
    </xf>
    <xf numFmtId="0" fontId="53" fillId="0" borderId="40" xfId="3" applyFont="1" applyBorder="1" applyAlignment="1" applyProtection="1">
      <alignment horizontal="center" vertical="center"/>
      <protection hidden="1"/>
    </xf>
    <xf numFmtId="189" fontId="51" fillId="8" borderId="125" xfId="4" applyNumberFormat="1" applyFont="1" applyFill="1" applyBorder="1" applyAlignment="1" applyProtection="1">
      <alignment horizontal="center" vertical="center"/>
      <protection hidden="1"/>
    </xf>
    <xf numFmtId="0" fontId="51" fillId="8" borderId="125" xfId="4" applyFont="1" applyFill="1" applyBorder="1" applyAlignment="1" applyProtection="1">
      <alignment horizontal="center" vertical="center"/>
      <protection locked="0" hidden="1"/>
    </xf>
    <xf numFmtId="189" fontId="51" fillId="8" borderId="39" xfId="4" applyNumberFormat="1" applyFont="1" applyFill="1" applyBorder="1" applyAlignment="1" applyProtection="1">
      <alignment horizontal="center" vertical="center"/>
      <protection hidden="1"/>
    </xf>
    <xf numFmtId="188" fontId="43" fillId="0" borderId="39" xfId="4" applyNumberFormat="1" applyFont="1" applyBorder="1" applyAlignment="1" applyProtection="1">
      <alignment horizontal="center" vertical="center"/>
      <protection hidden="1"/>
    </xf>
    <xf numFmtId="0" fontId="51" fillId="8" borderId="39" xfId="4" applyFont="1" applyFill="1" applyBorder="1" applyAlignment="1" applyProtection="1">
      <alignment horizontal="center" vertical="center"/>
      <protection locked="0" hidden="1"/>
    </xf>
    <xf numFmtId="0" fontId="53" fillId="0" borderId="0" xfId="3" applyFont="1" applyAlignment="1" applyProtection="1">
      <alignment horizontal="center" vertical="center"/>
      <protection locked="0" hidden="1"/>
    </xf>
    <xf numFmtId="0" fontId="53" fillId="0" borderId="0" xfId="3" applyFont="1" applyAlignment="1" applyProtection="1">
      <alignment horizontal="center" vertical="center"/>
      <protection hidden="1"/>
    </xf>
    <xf numFmtId="189" fontId="51" fillId="8" borderId="0" xfId="4" applyNumberFormat="1" applyFont="1" applyFill="1" applyAlignment="1" applyProtection="1">
      <alignment horizontal="center" vertical="center"/>
      <protection hidden="1"/>
    </xf>
    <xf numFmtId="188" fontId="43" fillId="0" borderId="0" xfId="4" applyNumberFormat="1" applyFont="1" applyAlignment="1" applyProtection="1">
      <alignment horizontal="center" vertical="center"/>
      <protection hidden="1"/>
    </xf>
    <xf numFmtId="0" fontId="51" fillId="8" borderId="0" xfId="4" applyFont="1" applyFill="1" applyAlignment="1" applyProtection="1">
      <alignment horizontal="center" vertical="center"/>
      <protection locked="0" hidden="1"/>
    </xf>
    <xf numFmtId="0" fontId="52" fillId="0" borderId="0" xfId="0" applyFont="1" applyAlignment="1" applyProtection="1">
      <alignment horizontal="center"/>
      <protection hidden="1"/>
    </xf>
    <xf numFmtId="177" fontId="21" fillId="7" borderId="60" xfId="0" applyNumberFormat="1" applyFont="1" applyFill="1" applyBorder="1" applyAlignment="1" applyProtection="1">
      <alignment horizontal="center" vertical="center"/>
      <protection hidden="1"/>
    </xf>
    <xf numFmtId="0" fontId="0" fillId="0" borderId="54" xfId="0" applyBorder="1" applyAlignment="1" applyProtection="1">
      <alignment horizontal="left" indent="1"/>
      <protection hidden="1"/>
    </xf>
    <xf numFmtId="5" fontId="0" fillId="5" borderId="9" xfId="0" applyNumberFormat="1" applyFill="1" applyBorder="1" applyAlignment="1">
      <alignment horizontal="center"/>
    </xf>
    <xf numFmtId="0" fontId="0" fillId="0" borderId="24" xfId="0" applyBorder="1"/>
    <xf numFmtId="9" fontId="0" fillId="0" borderId="24" xfId="0" applyNumberFormat="1" applyBorder="1"/>
    <xf numFmtId="9" fontId="0" fillId="0" borderId="25" xfId="0" applyNumberFormat="1" applyBorder="1"/>
    <xf numFmtId="0" fontId="0" fillId="0" borderId="26" xfId="0" applyBorder="1"/>
    <xf numFmtId="9" fontId="0" fillId="0" borderId="26" xfId="0" applyNumberFormat="1" applyBorder="1"/>
    <xf numFmtId="0" fontId="0" fillId="5" borderId="9" xfId="0" applyFill="1" applyBorder="1"/>
    <xf numFmtId="0" fontId="0" fillId="5" borderId="14" xfId="0" applyFill="1" applyBorder="1" applyAlignment="1">
      <alignment horizontal="center"/>
    </xf>
    <xf numFmtId="0" fontId="0" fillId="5" borderId="42" xfId="0" applyFill="1" applyBorder="1" applyAlignment="1">
      <alignment horizontal="center"/>
    </xf>
    <xf numFmtId="0" fontId="0" fillId="5" borderId="18" xfId="0" applyFill="1" applyBorder="1" applyAlignment="1">
      <alignment horizontal="center"/>
    </xf>
    <xf numFmtId="0" fontId="0" fillId="0" borderId="14" xfId="0" applyBorder="1"/>
    <xf numFmtId="0" fontId="0" fillId="0" borderId="42" xfId="0" applyBorder="1"/>
    <xf numFmtId="0" fontId="0" fillId="0" borderId="18" xfId="0" applyBorder="1"/>
    <xf numFmtId="180" fontId="0" fillId="0" borderId="18" xfId="0" applyNumberFormat="1" applyBorder="1"/>
    <xf numFmtId="5" fontId="0" fillId="0" borderId="14" xfId="0" applyNumberFormat="1" applyBorder="1"/>
    <xf numFmtId="5" fontId="0" fillId="0" borderId="42" xfId="0" applyNumberFormat="1" applyBorder="1"/>
    <xf numFmtId="5" fontId="0" fillId="0" borderId="18" xfId="0" applyNumberFormat="1" applyBorder="1"/>
    <xf numFmtId="9" fontId="0" fillId="0" borderId="0" xfId="0" applyNumberFormat="1"/>
    <xf numFmtId="0" fontId="4" fillId="4" borderId="63" xfId="0" applyFont="1" applyFill="1" applyBorder="1" applyAlignment="1" applyProtection="1">
      <alignment horizontal="centerContinuous"/>
      <protection hidden="1"/>
    </xf>
    <xf numFmtId="0" fontId="4" fillId="4" borderId="64" xfId="0" applyFont="1" applyFill="1" applyBorder="1" applyAlignment="1" applyProtection="1">
      <alignment horizontal="centerContinuous"/>
      <protection hidden="1"/>
    </xf>
    <xf numFmtId="0" fontId="4" fillId="4" borderId="66" xfId="0" applyFont="1" applyFill="1" applyBorder="1" applyAlignment="1" applyProtection="1">
      <alignment horizontal="centerContinuous"/>
      <protection hidden="1"/>
    </xf>
    <xf numFmtId="0" fontId="4" fillId="6" borderId="63" xfId="0" applyFont="1" applyFill="1" applyBorder="1" applyAlignment="1" applyProtection="1">
      <alignment horizontal="centerContinuous"/>
      <protection hidden="1"/>
    </xf>
    <xf numFmtId="0" fontId="4" fillId="6" borderId="64" xfId="0" applyFont="1" applyFill="1" applyBorder="1" applyAlignment="1" applyProtection="1">
      <alignment horizontal="centerContinuous"/>
      <protection hidden="1"/>
    </xf>
    <xf numFmtId="0" fontId="4" fillId="6" borderId="66" xfId="0" applyFont="1" applyFill="1" applyBorder="1" applyAlignment="1" applyProtection="1">
      <alignment horizontal="centerContinuous"/>
      <protection hidden="1"/>
    </xf>
    <xf numFmtId="49" fontId="0" fillId="0" borderId="0" xfId="0" applyNumberFormat="1" applyAlignment="1" applyProtection="1">
      <alignment horizontal="centerContinuous" vertical="center"/>
      <protection locked="0" hidden="1"/>
    </xf>
    <xf numFmtId="0" fontId="0" fillId="4" borderId="46" xfId="0" applyFill="1" applyBorder="1" applyAlignment="1" applyProtection="1">
      <alignment horizontal="centerContinuous" vertical="center"/>
      <protection hidden="1"/>
    </xf>
    <xf numFmtId="0" fontId="0" fillId="4" borderId="103" xfId="0" applyFill="1" applyBorder="1" applyAlignment="1" applyProtection="1">
      <alignment horizontal="centerContinuous" vertical="center"/>
      <protection hidden="1"/>
    </xf>
    <xf numFmtId="187" fontId="2" fillId="11" borderId="18" xfId="3" applyNumberFormat="1" applyFill="1" applyBorder="1" applyAlignment="1" applyProtection="1">
      <alignment horizontal="center"/>
      <protection hidden="1"/>
    </xf>
    <xf numFmtId="0" fontId="4" fillId="4" borderId="0" xfId="0" applyFont="1" applyFill="1" applyAlignment="1">
      <alignment horizontal="center" vertical="center"/>
    </xf>
    <xf numFmtId="0" fontId="34" fillId="0" borderId="0" xfId="0" applyFont="1" applyAlignment="1" applyProtection="1">
      <alignment horizontal="left"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shrinkToFit="1"/>
      <protection locked="0"/>
    </xf>
    <xf numFmtId="0" fontId="33" fillId="4" borderId="0" xfId="0" applyFont="1" applyFill="1" applyAlignment="1">
      <alignment horizontal="center"/>
    </xf>
    <xf numFmtId="55" fontId="4" fillId="0" borderId="0" xfId="0" applyNumberFormat="1" applyFont="1" applyAlignment="1" applyProtection="1">
      <alignment horizontal="center"/>
      <protection locked="0"/>
    </xf>
    <xf numFmtId="0" fontId="34" fillId="4" borderId="0" xfId="0" applyFont="1" applyFill="1" applyAlignment="1">
      <alignment horizontal="center" vertical="center"/>
    </xf>
    <xf numFmtId="0" fontId="2" fillId="4" borderId="0" xfId="0" applyFont="1" applyFill="1" applyAlignment="1">
      <alignment horizontal="right"/>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9" fillId="0" borderId="0" xfId="0" applyFont="1" applyAlignment="1" applyProtection="1">
      <alignment horizontal="center" vertical="center" shrinkToFit="1"/>
      <protection locked="0" hidden="1"/>
    </xf>
    <xf numFmtId="5" fontId="19" fillId="0" borderId="72" xfId="0" applyNumberFormat="1" applyFont="1" applyBorder="1" applyAlignment="1" applyProtection="1">
      <alignment horizontal="center"/>
      <protection hidden="1"/>
    </xf>
    <xf numFmtId="5" fontId="19" fillId="0" borderId="73" xfId="0" applyNumberFormat="1" applyFont="1" applyBorder="1" applyAlignment="1" applyProtection="1">
      <alignment horizontal="center"/>
      <protection hidden="1"/>
    </xf>
    <xf numFmtId="0" fontId="19" fillId="0" borderId="68" xfId="0" applyFont="1" applyBorder="1" applyAlignment="1" applyProtection="1">
      <alignment horizontal="center"/>
      <protection hidden="1"/>
    </xf>
    <xf numFmtId="0" fontId="19" fillId="0" borderId="70" xfId="0" applyFont="1" applyBorder="1" applyAlignment="1" applyProtection="1">
      <alignment horizontal="center"/>
      <protection hidden="1"/>
    </xf>
    <xf numFmtId="0" fontId="19" fillId="7" borderId="60" xfId="0" applyFont="1" applyFill="1" applyBorder="1" applyAlignment="1" applyProtection="1">
      <alignment horizontal="center" vertical="center"/>
      <protection hidden="1"/>
    </xf>
    <xf numFmtId="187" fontId="4" fillId="0" borderId="30" xfId="0" applyNumberFormat="1" applyFont="1" applyBorder="1" applyAlignment="1" applyProtection="1">
      <alignment horizontal="center" vertical="center"/>
      <protection hidden="1"/>
    </xf>
    <xf numFmtId="187" fontId="4" fillId="0" borderId="13" xfId="0" applyNumberFormat="1" applyFont="1" applyBorder="1" applyAlignment="1" applyProtection="1">
      <alignment horizontal="center" vertical="center"/>
      <protection hidden="1"/>
    </xf>
    <xf numFmtId="187" fontId="4" fillId="0" borderId="31" xfId="0" applyNumberFormat="1" applyFont="1" applyBorder="1" applyAlignment="1" applyProtection="1">
      <alignment horizontal="center" vertical="center"/>
      <protection hidden="1"/>
    </xf>
    <xf numFmtId="188" fontId="4" fillId="0" borderId="30" xfId="0" applyNumberFormat="1" applyFont="1" applyBorder="1" applyAlignment="1" applyProtection="1">
      <alignment horizontal="center" vertical="center"/>
      <protection hidden="1"/>
    </xf>
    <xf numFmtId="188" fontId="4" fillId="0" borderId="13" xfId="0" applyNumberFormat="1" applyFont="1" applyBorder="1" applyAlignment="1" applyProtection="1">
      <alignment horizontal="center" vertical="center"/>
      <protection hidden="1"/>
    </xf>
    <xf numFmtId="188" fontId="4" fillId="0" borderId="31" xfId="0" applyNumberFormat="1"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180" fontId="17" fillId="0" borderId="47" xfId="0" applyNumberFormat="1" applyFont="1" applyBorder="1" applyAlignment="1" applyProtection="1">
      <alignment horizontal="center" vertical="center"/>
      <protection locked="0" hidden="1"/>
    </xf>
    <xf numFmtId="180" fontId="17" fillId="0" borderId="21" xfId="0" applyNumberFormat="1" applyFont="1" applyBorder="1" applyAlignment="1" applyProtection="1">
      <alignment horizontal="center" vertical="center"/>
      <protection locked="0" hidden="1"/>
    </xf>
    <xf numFmtId="180" fontId="17" fillId="0" borderId="49" xfId="0" applyNumberFormat="1" applyFont="1" applyBorder="1" applyAlignment="1" applyProtection="1">
      <alignment horizontal="center" vertical="center"/>
      <protection locked="0" hidden="1"/>
    </xf>
    <xf numFmtId="0" fontId="4" fillId="0" borderId="30" xfId="0" applyFont="1" applyBorder="1" applyAlignment="1" applyProtection="1">
      <alignment horizontal="center" vertical="center" shrinkToFit="1"/>
      <protection hidden="1"/>
    </xf>
    <xf numFmtId="0" fontId="4" fillId="0" borderId="13" xfId="0" applyFont="1" applyBorder="1" applyAlignment="1" applyProtection="1">
      <alignment horizontal="center" vertical="center" shrinkToFit="1"/>
      <protection hidden="1"/>
    </xf>
    <xf numFmtId="0" fontId="4" fillId="0" borderId="31" xfId="0" applyFont="1" applyBorder="1" applyAlignment="1" applyProtection="1">
      <alignment horizontal="center" vertical="center" shrinkToFit="1"/>
      <protection hidden="1"/>
    </xf>
    <xf numFmtId="187" fontId="4" fillId="0" borderId="30" xfId="0" applyNumberFormat="1" applyFont="1" applyBorder="1" applyAlignment="1" applyProtection="1">
      <alignment horizontal="center" vertical="center"/>
      <protection locked="0" hidden="1"/>
    </xf>
    <xf numFmtId="187" fontId="4" fillId="0" borderId="13" xfId="0" applyNumberFormat="1" applyFont="1" applyBorder="1" applyAlignment="1" applyProtection="1">
      <alignment horizontal="center" vertical="center"/>
      <protection locked="0" hidden="1"/>
    </xf>
    <xf numFmtId="187" fontId="4" fillId="0" borderId="31" xfId="0" applyNumberFormat="1" applyFont="1" applyBorder="1" applyAlignment="1" applyProtection="1">
      <alignment horizontal="center" vertical="center"/>
      <protection locked="0" hidden="1"/>
    </xf>
    <xf numFmtId="176" fontId="4" fillId="0" borderId="0" xfId="0" applyNumberFormat="1" applyFont="1" applyAlignment="1">
      <alignment horizontal="center"/>
    </xf>
    <xf numFmtId="0" fontId="4" fillId="0" borderId="0" xfId="0" applyFont="1" applyAlignment="1">
      <alignment horizontal="center"/>
    </xf>
    <xf numFmtId="0" fontId="19" fillId="0" borderId="0" xfId="0" applyFont="1" applyAlignment="1" applyProtection="1">
      <alignment horizontal="center" vertical="center"/>
      <protection hidden="1"/>
    </xf>
    <xf numFmtId="177" fontId="4" fillId="6" borderId="65" xfId="0" applyNumberFormat="1" applyFont="1" applyFill="1" applyBorder="1" applyAlignment="1" applyProtection="1">
      <alignment horizontal="center" shrinkToFit="1"/>
      <protection locked="0" hidden="1"/>
    </xf>
    <xf numFmtId="177" fontId="4" fillId="6" borderId="64" xfId="0" applyNumberFormat="1" applyFont="1" applyFill="1" applyBorder="1" applyAlignment="1" applyProtection="1">
      <alignment horizontal="center" shrinkToFit="1"/>
      <protection locked="0" hidden="1"/>
    </xf>
    <xf numFmtId="177" fontId="4" fillId="6" borderId="124" xfId="0" applyNumberFormat="1" applyFont="1" applyFill="1" applyBorder="1" applyAlignment="1" applyProtection="1">
      <alignment horizontal="center" shrinkToFit="1"/>
      <protection locked="0" hidden="1"/>
    </xf>
    <xf numFmtId="5" fontId="4" fillId="0" borderId="7" xfId="0" applyNumberFormat="1" applyFont="1" applyBorder="1" applyAlignment="1" applyProtection="1">
      <alignment horizontal="center"/>
      <protection locked="0" hidden="1"/>
    </xf>
    <xf numFmtId="5" fontId="4" fillId="0" borderId="12" xfId="0" applyNumberFormat="1" applyFont="1" applyBorder="1" applyAlignment="1" applyProtection="1">
      <alignment horizontal="center"/>
      <protection locked="0" hidden="1"/>
    </xf>
    <xf numFmtId="179" fontId="4" fillId="0" borderId="6" xfId="0" applyNumberFormat="1" applyFont="1" applyBorder="1" applyAlignment="1" applyProtection="1">
      <alignment horizontal="center"/>
      <protection locked="0" hidden="1"/>
    </xf>
    <xf numFmtId="179" fontId="4" fillId="0" borderId="7" xfId="0" applyNumberFormat="1" applyFont="1" applyBorder="1" applyAlignment="1" applyProtection="1">
      <alignment horizontal="center"/>
      <protection locked="0" hidden="1"/>
    </xf>
    <xf numFmtId="179" fontId="4" fillId="0" borderId="12" xfId="0" applyNumberFormat="1" applyFont="1" applyBorder="1" applyAlignment="1" applyProtection="1">
      <alignment horizontal="center"/>
      <protection locked="0" hidden="1"/>
    </xf>
    <xf numFmtId="6" fontId="4" fillId="0" borderId="6" xfId="0" applyNumberFormat="1" applyFont="1" applyBorder="1" applyAlignment="1" applyProtection="1">
      <alignment horizontal="center"/>
      <protection locked="0" hidden="1"/>
    </xf>
    <xf numFmtId="6" fontId="4" fillId="0" borderId="7" xfId="0" applyNumberFormat="1" applyFont="1" applyBorder="1" applyAlignment="1" applyProtection="1">
      <alignment horizontal="center"/>
      <protection locked="0" hidden="1"/>
    </xf>
    <xf numFmtId="6" fontId="4" fillId="0" borderId="8" xfId="0" applyNumberFormat="1" applyFont="1" applyBorder="1" applyAlignment="1" applyProtection="1">
      <alignment horizontal="center"/>
      <protection locked="0" hidden="1"/>
    </xf>
    <xf numFmtId="177" fontId="4" fillId="4" borderId="65" xfId="0" applyNumberFormat="1" applyFont="1" applyFill="1" applyBorder="1" applyAlignment="1" applyProtection="1">
      <alignment horizontal="center" shrinkToFit="1"/>
      <protection locked="0" hidden="1"/>
    </xf>
    <xf numFmtId="177" fontId="4" fillId="4" borderId="64" xfId="0" applyNumberFormat="1" applyFont="1" applyFill="1" applyBorder="1" applyAlignment="1" applyProtection="1">
      <alignment horizontal="center" shrinkToFit="1"/>
      <protection locked="0" hidden="1"/>
    </xf>
    <xf numFmtId="177" fontId="4" fillId="4" borderId="124" xfId="0" applyNumberFormat="1" applyFont="1" applyFill="1" applyBorder="1" applyAlignment="1" applyProtection="1">
      <alignment horizontal="center" shrinkToFit="1"/>
      <protection locked="0" hidden="1"/>
    </xf>
    <xf numFmtId="5" fontId="4" fillId="0" borderId="10" xfId="0" applyNumberFormat="1" applyFont="1" applyBorder="1" applyAlignment="1" applyProtection="1">
      <alignment horizontal="center" vertical="center"/>
      <protection locked="0" hidden="1"/>
    </xf>
    <xf numFmtId="5" fontId="4" fillId="0" borderId="8" xfId="0" applyNumberFormat="1" applyFont="1" applyBorder="1" applyAlignment="1" applyProtection="1">
      <alignment horizontal="center" vertical="center"/>
      <protection locked="0" hidden="1"/>
    </xf>
    <xf numFmtId="180" fontId="18" fillId="0" borderId="48" xfId="0" applyNumberFormat="1" applyFont="1" applyBorder="1" applyAlignment="1" applyProtection="1">
      <alignment horizontal="center" vertical="center"/>
      <protection locked="0" hidden="1"/>
    </xf>
    <xf numFmtId="180" fontId="18" fillId="0" borderId="22" xfId="0" applyNumberFormat="1" applyFont="1" applyBorder="1" applyAlignment="1" applyProtection="1">
      <alignment horizontal="center" vertical="center"/>
      <protection locked="0" hidden="1"/>
    </xf>
    <xf numFmtId="180" fontId="18" fillId="0" borderId="50" xfId="0" applyNumberFormat="1" applyFont="1" applyBorder="1" applyAlignment="1" applyProtection="1">
      <alignment horizontal="center" vertical="center"/>
      <protection locked="0" hidden="1"/>
    </xf>
    <xf numFmtId="0" fontId="4" fillId="6" borderId="65" xfId="0" applyFont="1" applyFill="1" applyBorder="1" applyAlignment="1" applyProtection="1">
      <alignment horizontal="center"/>
      <protection hidden="1"/>
    </xf>
    <xf numFmtId="0" fontId="4" fillId="6" borderId="64" xfId="0" applyFont="1" applyFill="1" applyBorder="1" applyAlignment="1" applyProtection="1">
      <alignment horizontal="center"/>
      <protection hidden="1"/>
    </xf>
    <xf numFmtId="0" fontId="4" fillId="6" borderId="66" xfId="0" applyFont="1" applyFill="1" applyBorder="1" applyAlignment="1" applyProtection="1">
      <alignment horizontal="center"/>
      <protection hidden="1"/>
    </xf>
    <xf numFmtId="0" fontId="4" fillId="4" borderId="65" xfId="0" applyFont="1" applyFill="1" applyBorder="1" applyAlignment="1" applyProtection="1">
      <alignment horizontal="center"/>
      <protection hidden="1"/>
    </xf>
    <xf numFmtId="0" fontId="4" fillId="4" borderId="64" xfId="0" applyFont="1" applyFill="1" applyBorder="1" applyAlignment="1" applyProtection="1">
      <alignment horizontal="center"/>
      <protection hidden="1"/>
    </xf>
    <xf numFmtId="0" fontId="4" fillId="4" borderId="66" xfId="0" applyFont="1" applyFill="1" applyBorder="1" applyAlignment="1" applyProtection="1">
      <alignment horizontal="center"/>
      <protection hidden="1"/>
    </xf>
    <xf numFmtId="0" fontId="5" fillId="4" borderId="1"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35" xfId="0" applyFont="1" applyFill="1" applyBorder="1" applyAlignment="1" applyProtection="1">
      <alignment horizontal="center" vertical="center"/>
      <protection hidden="1"/>
    </xf>
    <xf numFmtId="0" fontId="5" fillId="4" borderId="28" xfId="0" applyFont="1" applyFill="1" applyBorder="1" applyAlignment="1" applyProtection="1">
      <alignment horizontal="center" vertical="center"/>
      <protection hidden="1"/>
    </xf>
    <xf numFmtId="0" fontId="57" fillId="4" borderId="1" xfId="5" applyFill="1" applyBorder="1" applyAlignment="1" applyProtection="1">
      <alignment horizontal="center" vertical="center"/>
      <protection hidden="1"/>
    </xf>
    <xf numFmtId="0" fontId="57" fillId="4" borderId="4" xfId="5" applyFill="1" applyBorder="1" applyAlignment="1" applyProtection="1">
      <alignment horizontal="center" vertical="center"/>
      <protection hidden="1"/>
    </xf>
    <xf numFmtId="0" fontId="4" fillId="4" borderId="16" xfId="0" applyFont="1" applyFill="1" applyBorder="1" applyAlignment="1" applyProtection="1">
      <alignment horizontal="center"/>
      <protection hidden="1"/>
    </xf>
    <xf numFmtId="0" fontId="4" fillId="4" borderId="51" xfId="0" applyFont="1" applyFill="1" applyBorder="1" applyAlignment="1" applyProtection="1">
      <alignment horizontal="center"/>
      <protection hidden="1"/>
    </xf>
    <xf numFmtId="5" fontId="26" fillId="0" borderId="14" xfId="0" applyNumberFormat="1" applyFont="1" applyBorder="1" applyAlignment="1" applyProtection="1">
      <alignment horizontal="center" vertical="center"/>
      <protection locked="0" hidden="1"/>
    </xf>
    <xf numFmtId="5" fontId="26" fillId="0" borderId="42" xfId="0" applyNumberFormat="1" applyFont="1" applyBorder="1" applyAlignment="1" applyProtection="1">
      <alignment horizontal="center" vertical="center"/>
      <protection locked="0" hidden="1"/>
    </xf>
    <xf numFmtId="0" fontId="9" fillId="4" borderId="14" xfId="0" applyFont="1" applyFill="1" applyBorder="1" applyAlignment="1" applyProtection="1">
      <alignment horizontal="center" vertical="center"/>
      <protection hidden="1"/>
    </xf>
    <xf numFmtId="0" fontId="9" fillId="4" borderId="42" xfId="0" applyFont="1" applyFill="1" applyBorder="1" applyAlignment="1" applyProtection="1">
      <alignment horizontal="center" vertical="center"/>
      <protection hidden="1"/>
    </xf>
    <xf numFmtId="5" fontId="26" fillId="4" borderId="15" xfId="0" applyNumberFormat="1" applyFont="1" applyFill="1" applyBorder="1" applyAlignment="1" applyProtection="1">
      <alignment horizontal="center" vertical="center" shrinkToFit="1"/>
      <protection locked="0" hidden="1"/>
    </xf>
    <xf numFmtId="5" fontId="26" fillId="4" borderId="52" xfId="0" applyNumberFormat="1" applyFont="1" applyFill="1" applyBorder="1" applyAlignment="1" applyProtection="1">
      <alignment horizontal="center" vertical="center" shrinkToFit="1"/>
      <protection locked="0" hidden="1"/>
    </xf>
    <xf numFmtId="0" fontId="5" fillId="4" borderId="51" xfId="0" applyFont="1" applyFill="1" applyBorder="1" applyAlignment="1" applyProtection="1">
      <alignment horizontal="center" vertical="center"/>
      <protection hidden="1"/>
    </xf>
    <xf numFmtId="0" fontId="5" fillId="4" borderId="17" xfId="0" applyFont="1" applyFill="1" applyBorder="1" applyAlignment="1" applyProtection="1">
      <alignment horizontal="center" vertical="center"/>
      <protection hidden="1"/>
    </xf>
    <xf numFmtId="5" fontId="4" fillId="4" borderId="42" xfId="0" applyNumberFormat="1" applyFont="1" applyFill="1" applyBorder="1" applyAlignment="1" applyProtection="1">
      <alignment horizontal="center" vertical="center" wrapText="1"/>
      <protection hidden="1"/>
    </xf>
    <xf numFmtId="5" fontId="4" fillId="4" borderId="18" xfId="0" applyNumberFormat="1" applyFont="1" applyFill="1" applyBorder="1" applyAlignment="1" applyProtection="1">
      <alignment horizontal="center" vertical="center" wrapText="1"/>
      <protection hidden="1"/>
    </xf>
    <xf numFmtId="0" fontId="5" fillId="4" borderId="42" xfId="0" applyFont="1" applyFill="1" applyBorder="1" applyAlignment="1" applyProtection="1">
      <alignment horizontal="center" vertical="center" wrapText="1"/>
      <protection hidden="1"/>
    </xf>
    <xf numFmtId="0" fontId="5" fillId="4" borderId="18" xfId="0" applyFont="1" applyFill="1" applyBorder="1" applyAlignment="1" applyProtection="1">
      <alignment horizontal="center" vertical="center" wrapText="1"/>
      <protection hidden="1"/>
    </xf>
    <xf numFmtId="5" fontId="4" fillId="4" borderId="52" xfId="0" applyNumberFormat="1" applyFont="1" applyFill="1" applyBorder="1" applyAlignment="1" applyProtection="1">
      <alignment horizontal="center" vertical="center" wrapText="1"/>
      <protection hidden="1"/>
    </xf>
    <xf numFmtId="5" fontId="4" fillId="4" borderId="23" xfId="0" applyNumberFormat="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4" fillId="4" borderId="103" xfId="0" applyFont="1" applyFill="1" applyBorder="1" applyAlignment="1" applyProtection="1">
      <alignment horizontal="center" vertical="center"/>
      <protection hidden="1"/>
    </xf>
    <xf numFmtId="195" fontId="2" fillId="0" borderId="103" xfId="0" applyNumberFormat="1" applyFont="1" applyBorder="1" applyAlignment="1" applyProtection="1">
      <alignment horizontal="distributed" vertical="center" indent="2"/>
      <protection locked="0" hidden="1"/>
    </xf>
    <xf numFmtId="195" fontId="2" fillId="0" borderId="41" xfId="0" applyNumberFormat="1" applyFont="1" applyBorder="1" applyAlignment="1" applyProtection="1">
      <alignment horizontal="distributed" vertical="center" indent="2"/>
      <protection locked="0" hidden="1"/>
    </xf>
    <xf numFmtId="188" fontId="54" fillId="0" borderId="30" xfId="0" applyNumberFormat="1" applyFont="1" applyBorder="1" applyAlignment="1" applyProtection="1">
      <alignment horizontal="center" vertical="center" textRotation="255" shrinkToFit="1"/>
      <protection locked="0" hidden="1"/>
    </xf>
    <xf numFmtId="188" fontId="54" fillId="0" borderId="13" xfId="0" applyNumberFormat="1" applyFont="1" applyBorder="1" applyAlignment="1" applyProtection="1">
      <alignment horizontal="center" vertical="center" textRotation="255" shrinkToFit="1"/>
      <protection locked="0" hidden="1"/>
    </xf>
    <xf numFmtId="188" fontId="54" fillId="0" borderId="31" xfId="0" applyNumberFormat="1" applyFont="1" applyBorder="1" applyAlignment="1" applyProtection="1">
      <alignment horizontal="center" vertical="center" textRotation="255" shrinkToFit="1"/>
      <protection locked="0" hidden="1"/>
    </xf>
    <xf numFmtId="0" fontId="4" fillId="0" borderId="13" xfId="0" applyFont="1" applyBorder="1" applyAlignment="1" applyProtection="1">
      <alignment horizontal="center" vertical="center"/>
      <protection locked="0" hidden="1"/>
    </xf>
    <xf numFmtId="0" fontId="4" fillId="0" borderId="31" xfId="0" applyFont="1" applyBorder="1" applyAlignment="1" applyProtection="1">
      <alignment horizontal="center" vertical="center"/>
      <protection locked="0" hidden="1"/>
    </xf>
    <xf numFmtId="0" fontId="18" fillId="0" borderId="82" xfId="0" applyFont="1" applyBorder="1" applyAlignment="1" applyProtection="1">
      <alignment horizontal="center" vertical="center"/>
      <protection hidden="1"/>
    </xf>
    <xf numFmtId="0" fontId="29" fillId="0" borderId="77" xfId="0" applyFont="1" applyBorder="1" applyAlignment="1" applyProtection="1">
      <alignment horizontal="center" vertical="center"/>
      <protection hidden="1"/>
    </xf>
    <xf numFmtId="184" fontId="4" fillId="0" borderId="0" xfId="0" applyNumberFormat="1" applyFont="1" applyAlignment="1" applyProtection="1">
      <alignment horizontal="center" vertical="center"/>
      <protection locked="0" hidden="1"/>
    </xf>
    <xf numFmtId="0" fontId="0" fillId="4" borderId="0" xfId="0" applyFill="1" applyAlignment="1" applyProtection="1">
      <alignment horizontal="center" shrinkToFit="1"/>
      <protection hidden="1"/>
    </xf>
    <xf numFmtId="0" fontId="0" fillId="4" borderId="0" xfId="0" applyFill="1" applyAlignment="1" applyProtection="1">
      <alignment horizontal="left" vertical="center" indent="1" shrinkToFit="1"/>
      <protection hidden="1"/>
    </xf>
    <xf numFmtId="0" fontId="19" fillId="7" borderId="59" xfId="0" applyFont="1" applyFill="1" applyBorder="1" applyAlignment="1">
      <alignment horizontal="center"/>
    </xf>
    <xf numFmtId="0" fontId="19" fillId="7" borderId="60" xfId="0" applyFont="1" applyFill="1" applyBorder="1" applyAlignment="1">
      <alignment horizontal="center"/>
    </xf>
    <xf numFmtId="0" fontId="19" fillId="7" borderId="61" xfId="0" applyFont="1" applyFill="1" applyBorder="1" applyAlignment="1">
      <alignment horizontal="center"/>
    </xf>
    <xf numFmtId="0" fontId="19" fillId="7" borderId="59" xfId="0" applyFont="1" applyFill="1" applyBorder="1" applyAlignment="1" applyProtection="1">
      <alignment horizontal="center" vertical="center"/>
      <protection hidden="1"/>
    </xf>
    <xf numFmtId="0" fontId="19" fillId="7" borderId="61" xfId="0" applyFont="1" applyFill="1" applyBorder="1" applyAlignment="1" applyProtection="1">
      <alignment horizontal="center" vertical="center"/>
      <protection hidden="1"/>
    </xf>
    <xf numFmtId="181" fontId="53" fillId="0" borderId="87" xfId="0" applyNumberFormat="1" applyFont="1" applyBorder="1" applyAlignment="1" applyProtection="1">
      <alignment horizontal="center" vertical="center"/>
      <protection locked="0" hidden="1"/>
    </xf>
    <xf numFmtId="181" fontId="53" fillId="0" borderId="97" xfId="0" applyNumberFormat="1" applyFont="1" applyBorder="1" applyAlignment="1" applyProtection="1">
      <alignment horizontal="center" vertical="center"/>
      <protection locked="0" hidden="1"/>
    </xf>
    <xf numFmtId="181" fontId="53" fillId="0" borderId="88" xfId="0" applyNumberFormat="1" applyFont="1" applyBorder="1" applyAlignment="1" applyProtection="1">
      <alignment horizontal="center" vertical="center"/>
      <protection hidden="1"/>
    </xf>
    <xf numFmtId="181" fontId="53" fillId="0" borderId="96" xfId="0" applyNumberFormat="1" applyFont="1" applyBorder="1" applyAlignment="1" applyProtection="1">
      <alignment horizontal="center" vertical="center"/>
      <protection hidden="1"/>
    </xf>
    <xf numFmtId="5" fontId="27" fillId="7" borderId="84" xfId="0" applyNumberFormat="1" applyFont="1" applyFill="1" applyBorder="1" applyAlignment="1" applyProtection="1">
      <alignment horizontal="center" vertical="center"/>
      <protection hidden="1"/>
    </xf>
    <xf numFmtId="5" fontId="27" fillId="7" borderId="85" xfId="0" applyNumberFormat="1" applyFont="1" applyFill="1" applyBorder="1" applyAlignment="1" applyProtection="1">
      <alignment horizontal="center" vertical="center"/>
      <protection hidden="1"/>
    </xf>
    <xf numFmtId="5" fontId="27" fillId="7" borderId="86" xfId="0" applyNumberFormat="1" applyFont="1" applyFill="1" applyBorder="1" applyAlignment="1" applyProtection="1">
      <alignment horizontal="center" vertical="center"/>
      <protection hidden="1"/>
    </xf>
    <xf numFmtId="0" fontId="4" fillId="4" borderId="0" xfId="0" applyFont="1" applyFill="1" applyAlignment="1">
      <alignment horizontal="center" vertical="center" shrinkToFit="1"/>
    </xf>
    <xf numFmtId="0" fontId="11" fillId="4" borderId="0" xfId="0" applyFont="1" applyFill="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5" fontId="55" fillId="4" borderId="0" xfId="0" applyNumberFormat="1" applyFont="1" applyFill="1" applyAlignment="1" applyProtection="1">
      <alignment horizontal="left" vertical="center" indent="1" shrinkToFit="1"/>
      <protection hidden="1"/>
    </xf>
    <xf numFmtId="0" fontId="21" fillId="0" borderId="5"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67" fillId="4" borderId="28" xfId="6" applyFont="1" applyFill="1" applyBorder="1" applyAlignment="1" applyProtection="1">
      <alignment horizontal="left" vertical="center"/>
      <protection hidden="1"/>
    </xf>
    <xf numFmtId="0" fontId="67" fillId="4" borderId="29" xfId="6" applyFont="1" applyFill="1" applyBorder="1" applyAlignment="1" applyProtection="1">
      <alignment horizontal="left" vertical="center"/>
      <protection hidden="1"/>
    </xf>
    <xf numFmtId="0" fontId="65" fillId="4" borderId="107" xfId="6" applyFont="1" applyFill="1" applyBorder="1" applyAlignment="1" applyProtection="1">
      <alignment horizontal="center" vertical="center"/>
      <protection locked="0" hidden="1"/>
    </xf>
    <xf numFmtId="0" fontId="65" fillId="4" borderId="39" xfId="6" applyFont="1" applyFill="1" applyBorder="1" applyAlignment="1" applyProtection="1">
      <alignment horizontal="center" vertical="center"/>
      <protection locked="0" hidden="1"/>
    </xf>
    <xf numFmtId="0" fontId="65" fillId="4" borderId="5" xfId="6" applyFont="1" applyFill="1" applyBorder="1" applyAlignment="1" applyProtection="1">
      <alignment horizontal="center" vertical="center"/>
      <protection locked="0" hidden="1"/>
    </xf>
    <xf numFmtId="0" fontId="65" fillId="4" borderId="0" xfId="6" applyFont="1" applyFill="1" applyAlignment="1" applyProtection="1">
      <alignment horizontal="center" vertical="center"/>
      <protection locked="0" hidden="1"/>
    </xf>
    <xf numFmtId="0" fontId="65" fillId="4" borderId="32" xfId="6" applyFont="1" applyFill="1" applyBorder="1" applyAlignment="1" applyProtection="1">
      <alignment horizontal="center" vertical="center"/>
      <protection locked="0" hidden="1"/>
    </xf>
    <xf numFmtId="0" fontId="65" fillId="4" borderId="29" xfId="6" applyFont="1" applyFill="1" applyBorder="1" applyAlignment="1" applyProtection="1">
      <alignment horizontal="center" vertical="center"/>
      <protection locked="0" hidden="1"/>
    </xf>
    <xf numFmtId="0" fontId="69" fillId="4" borderId="0" xfId="6" applyFont="1" applyFill="1" applyAlignment="1" applyProtection="1">
      <alignment horizontal="center" vertical="center"/>
      <protection hidden="1"/>
    </xf>
    <xf numFmtId="0" fontId="65" fillId="4" borderId="107" xfId="6" applyFont="1" applyFill="1" applyBorder="1" applyAlignment="1" applyProtection="1">
      <alignment horizontal="center" vertical="center"/>
      <protection hidden="1"/>
    </xf>
    <xf numFmtId="0" fontId="65" fillId="4" borderId="39" xfId="6" applyFont="1" applyFill="1" applyBorder="1" applyAlignment="1" applyProtection="1">
      <alignment horizontal="center" vertical="center"/>
      <protection hidden="1"/>
    </xf>
    <xf numFmtId="0" fontId="65" fillId="4" borderId="32" xfId="6" applyFont="1" applyFill="1" applyBorder="1" applyAlignment="1" applyProtection="1">
      <alignment horizontal="center" vertical="center"/>
      <protection hidden="1"/>
    </xf>
    <xf numFmtId="0" fontId="65" fillId="4" borderId="29" xfId="6" applyFont="1" applyFill="1" applyBorder="1" applyAlignment="1" applyProtection="1">
      <alignment horizontal="center" vertical="center"/>
      <protection hidden="1"/>
    </xf>
    <xf numFmtId="0" fontId="63" fillId="0" borderId="39" xfId="6" applyFont="1" applyBorder="1" applyAlignment="1" applyProtection="1">
      <alignment horizontal="center" vertical="center" wrapText="1"/>
      <protection locked="0" hidden="1"/>
    </xf>
    <xf numFmtId="0" fontId="63" fillId="0" borderId="40" xfId="6" applyFont="1" applyBorder="1" applyAlignment="1" applyProtection="1">
      <alignment horizontal="center" vertical="center" wrapText="1"/>
      <protection locked="0" hidden="1"/>
    </xf>
    <xf numFmtId="0" fontId="63" fillId="0" borderId="0" xfId="6" applyFont="1" applyAlignment="1" applyProtection="1">
      <alignment horizontal="center" vertical="center" wrapText="1"/>
      <protection locked="0" hidden="1"/>
    </xf>
    <xf numFmtId="0" fontId="63" fillId="0" borderId="106" xfId="6" applyFont="1" applyBorder="1" applyAlignment="1" applyProtection="1">
      <alignment horizontal="center" vertical="center" wrapText="1"/>
      <protection locked="0" hidden="1"/>
    </xf>
    <xf numFmtId="0" fontId="63" fillId="0" borderId="29" xfId="6" applyFont="1" applyBorder="1" applyAlignment="1" applyProtection="1">
      <alignment horizontal="center" vertical="center" wrapText="1"/>
      <protection locked="0" hidden="1"/>
    </xf>
    <xf numFmtId="0" fontId="63" fillId="0" borderId="33" xfId="6" applyFont="1" applyBorder="1" applyAlignment="1" applyProtection="1">
      <alignment horizontal="center" vertical="center" wrapText="1"/>
      <protection locked="0" hidden="1"/>
    </xf>
    <xf numFmtId="0" fontId="61" fillId="4" borderId="0" xfId="6" applyFont="1" applyFill="1" applyAlignment="1" applyProtection="1">
      <alignment horizontal="center" vertical="center"/>
      <protection hidden="1"/>
    </xf>
    <xf numFmtId="0" fontId="63" fillId="4" borderId="0" xfId="6" applyFont="1" applyFill="1" applyAlignment="1" applyProtection="1">
      <alignment horizontal="center" vertical="center"/>
      <protection hidden="1"/>
    </xf>
    <xf numFmtId="0" fontId="64" fillId="4" borderId="0" xfId="6" applyFont="1" applyFill="1" applyAlignment="1" applyProtection="1">
      <alignment horizontal="center" vertical="center"/>
      <protection hidden="1"/>
    </xf>
    <xf numFmtId="0" fontId="66" fillId="4" borderId="34" xfId="6" applyFont="1" applyFill="1" applyBorder="1" applyAlignment="1" applyProtection="1">
      <alignment horizontal="center" vertical="center"/>
      <protection hidden="1"/>
    </xf>
    <xf numFmtId="0" fontId="66" fillId="0" borderId="34" xfId="6" applyFont="1" applyBorder="1" applyAlignment="1" applyProtection="1">
      <alignment horizontal="center" vertical="center"/>
      <protection locked="0" hidden="1"/>
    </xf>
    <xf numFmtId="0" fontId="66" fillId="4" borderId="5" xfId="6" applyFont="1" applyFill="1" applyBorder="1" applyAlignment="1" applyProtection="1">
      <alignment horizontal="center" vertical="center"/>
      <protection hidden="1"/>
    </xf>
    <xf numFmtId="0" fontId="66" fillId="4" borderId="0" xfId="6" applyFont="1" applyFill="1" applyAlignment="1" applyProtection="1">
      <alignment horizontal="center" vertical="center"/>
      <protection hidden="1"/>
    </xf>
    <xf numFmtId="49" fontId="65" fillId="4" borderId="0" xfId="6" applyNumberFormat="1" applyFont="1" applyFill="1" applyAlignment="1" applyProtection="1">
      <alignment horizontal="center" vertical="center"/>
      <protection locked="0" hidden="1"/>
    </xf>
    <xf numFmtId="0" fontId="65" fillId="0" borderId="39" xfId="6" applyFont="1" applyBorder="1" applyAlignment="1" applyProtection="1">
      <alignment horizontal="center" vertical="center"/>
      <protection locked="0" hidden="1"/>
    </xf>
    <xf numFmtId="0" fontId="65" fillId="0" borderId="40" xfId="6" applyFont="1" applyBorder="1" applyAlignment="1" applyProtection="1">
      <alignment horizontal="center" vertical="center"/>
      <protection locked="0" hidden="1"/>
    </xf>
    <xf numFmtId="0" fontId="65" fillId="0" borderId="29" xfId="6" applyFont="1" applyBorder="1" applyAlignment="1" applyProtection="1">
      <alignment horizontal="center" vertical="center"/>
      <protection locked="0" hidden="1"/>
    </xf>
    <xf numFmtId="0" fontId="65" fillId="0" borderId="33" xfId="6" applyFont="1" applyBorder="1" applyAlignment="1" applyProtection="1">
      <alignment horizontal="center" vertical="center"/>
      <protection locked="0" hidden="1"/>
    </xf>
    <xf numFmtId="0" fontId="68" fillId="4" borderId="72" xfId="6" applyFont="1" applyFill="1" applyBorder="1" applyAlignment="1" applyProtection="1">
      <alignment horizontal="center" vertical="center"/>
      <protection hidden="1"/>
    </xf>
    <xf numFmtId="0" fontId="68" fillId="4" borderId="108" xfId="6" applyFont="1" applyFill="1" applyBorder="1" applyAlignment="1" applyProtection="1">
      <alignment horizontal="center" vertical="center"/>
      <protection hidden="1"/>
    </xf>
    <xf numFmtId="0" fontId="68" fillId="0" borderId="108" xfId="6" applyFont="1" applyBorder="1" applyAlignment="1" applyProtection="1">
      <alignment horizontal="center" vertical="center" shrinkToFit="1"/>
      <protection locked="0" hidden="1"/>
    </xf>
    <xf numFmtId="0" fontId="68" fillId="0" borderId="73" xfId="6" applyFont="1" applyBorder="1" applyAlignment="1" applyProtection="1">
      <alignment horizontal="center" vertical="center" shrinkToFit="1"/>
      <protection locked="0" hidden="1"/>
    </xf>
    <xf numFmtId="0" fontId="68" fillId="0" borderId="108" xfId="6" applyFont="1" applyBorder="1" applyAlignment="1" applyProtection="1">
      <alignment horizontal="center" vertical="center"/>
      <protection locked="0" hidden="1"/>
    </xf>
    <xf numFmtId="192" fontId="68" fillId="0" borderId="108" xfId="6" applyNumberFormat="1" applyFont="1" applyBorder="1" applyAlignment="1" applyProtection="1">
      <alignment horizontal="center" vertical="center"/>
      <protection locked="0" hidden="1"/>
    </xf>
    <xf numFmtId="192" fontId="68" fillId="0" borderId="73" xfId="6" applyNumberFormat="1" applyFont="1" applyBorder="1" applyAlignment="1" applyProtection="1">
      <alignment horizontal="center" vertical="center"/>
      <protection locked="0" hidden="1"/>
    </xf>
    <xf numFmtId="0" fontId="68" fillId="4" borderId="68" xfId="6" applyFont="1" applyFill="1" applyBorder="1" applyAlignment="1" applyProtection="1">
      <alignment horizontal="center" vertical="center"/>
      <protection hidden="1"/>
    </xf>
    <xf numFmtId="0" fontId="68" fillId="4" borderId="69" xfId="6" applyFont="1" applyFill="1" applyBorder="1" applyAlignment="1" applyProtection="1">
      <alignment horizontal="center" vertical="center"/>
      <protection hidden="1"/>
    </xf>
    <xf numFmtId="0" fontId="68" fillId="4" borderId="70" xfId="6" applyFont="1" applyFill="1" applyBorder="1" applyAlignment="1" applyProtection="1">
      <alignment horizontal="center" vertical="center"/>
      <protection hidden="1"/>
    </xf>
    <xf numFmtId="0" fontId="60" fillId="4" borderId="107" xfId="6" applyFont="1" applyFill="1" applyBorder="1" applyAlignment="1" applyProtection="1">
      <alignment horizontal="center" vertical="center" wrapText="1"/>
      <protection hidden="1"/>
    </xf>
    <xf numFmtId="0" fontId="60" fillId="4" borderId="39" xfId="6" applyFont="1" applyFill="1" applyBorder="1" applyAlignment="1" applyProtection="1">
      <alignment horizontal="center" vertical="center" wrapText="1"/>
      <protection hidden="1"/>
    </xf>
    <xf numFmtId="0" fontId="60" fillId="4" borderId="40" xfId="6" applyFont="1" applyFill="1" applyBorder="1" applyAlignment="1" applyProtection="1">
      <alignment horizontal="center" vertical="center" wrapText="1"/>
      <protection hidden="1"/>
    </xf>
    <xf numFmtId="0" fontId="60" fillId="4" borderId="109" xfId="6" applyFont="1" applyFill="1" applyBorder="1" applyAlignment="1" applyProtection="1">
      <alignment horizontal="center" vertical="center" wrapText="1"/>
      <protection hidden="1"/>
    </xf>
    <xf numFmtId="0" fontId="60" fillId="4" borderId="104" xfId="6" applyFont="1" applyFill="1" applyBorder="1" applyAlignment="1" applyProtection="1">
      <alignment horizontal="center" vertical="center" wrapText="1"/>
      <protection hidden="1"/>
    </xf>
    <xf numFmtId="0" fontId="60" fillId="4" borderId="110" xfId="6" applyFont="1" applyFill="1" applyBorder="1" applyAlignment="1" applyProtection="1">
      <alignment horizontal="center" vertical="center" wrapText="1"/>
      <protection hidden="1"/>
    </xf>
    <xf numFmtId="0" fontId="67" fillId="4" borderId="111" xfId="6" applyFont="1" applyFill="1" applyBorder="1" applyAlignment="1" applyProtection="1">
      <alignment horizontal="center" vertical="center" shrinkToFit="1"/>
      <protection hidden="1"/>
    </xf>
    <xf numFmtId="0" fontId="64" fillId="0" borderId="114" xfId="6" applyFont="1" applyBorder="1" applyAlignment="1" applyProtection="1">
      <alignment horizontal="center" vertical="center"/>
      <protection hidden="1"/>
    </xf>
    <xf numFmtId="0" fontId="64" fillId="0" borderId="106" xfId="6" applyFont="1" applyBorder="1" applyAlignment="1" applyProtection="1">
      <alignment horizontal="center" vertical="center"/>
      <protection hidden="1"/>
    </xf>
    <xf numFmtId="0" fontId="65" fillId="0" borderId="112" xfId="6" applyFont="1" applyBorder="1" applyAlignment="1" applyProtection="1">
      <alignment horizontal="center" vertical="center" wrapText="1"/>
      <protection locked="0" hidden="1"/>
    </xf>
    <xf numFmtId="0" fontId="65" fillId="0" borderId="113" xfId="6" applyFont="1" applyBorder="1" applyAlignment="1" applyProtection="1">
      <alignment horizontal="center" vertical="center" wrapText="1"/>
      <protection locked="0" hidden="1"/>
    </xf>
    <xf numFmtId="0" fontId="65" fillId="0" borderId="114" xfId="6" applyFont="1" applyBorder="1" applyAlignment="1" applyProtection="1">
      <alignment horizontal="center" vertical="center" wrapText="1"/>
      <protection locked="0" hidden="1"/>
    </xf>
    <xf numFmtId="0" fontId="65" fillId="0" borderId="5" xfId="6" applyFont="1" applyBorder="1" applyAlignment="1" applyProtection="1">
      <alignment horizontal="center" vertical="center" wrapText="1"/>
      <protection locked="0" hidden="1"/>
    </xf>
    <xf numFmtId="0" fontId="65" fillId="0" borderId="0" xfId="6" applyFont="1" applyAlignment="1" applyProtection="1">
      <alignment horizontal="center" vertical="center" wrapText="1"/>
      <protection locked="0" hidden="1"/>
    </xf>
    <xf numFmtId="0" fontId="65" fillId="0" borderId="106" xfId="6" applyFont="1" applyBorder="1" applyAlignment="1" applyProtection="1">
      <alignment horizontal="center" vertical="center" wrapText="1"/>
      <protection locked="0" hidden="1"/>
    </xf>
    <xf numFmtId="0" fontId="60" fillId="4" borderId="107" xfId="6" applyFont="1" applyFill="1" applyBorder="1" applyAlignment="1" applyProtection="1">
      <alignment horizontal="center" vertical="center"/>
      <protection hidden="1"/>
    </xf>
    <xf numFmtId="0" fontId="60" fillId="4" borderId="39" xfId="6" applyFont="1" applyFill="1" applyBorder="1" applyAlignment="1" applyProtection="1">
      <alignment horizontal="center" vertical="center"/>
      <protection hidden="1"/>
    </xf>
    <xf numFmtId="0" fontId="60" fillId="4" borderId="40" xfId="6" applyFont="1" applyFill="1" applyBorder="1" applyAlignment="1" applyProtection="1">
      <alignment horizontal="center" vertical="center"/>
      <protection hidden="1"/>
    </xf>
    <xf numFmtId="0" fontId="60" fillId="4" borderId="109" xfId="6" applyFont="1" applyFill="1" applyBorder="1" applyAlignment="1" applyProtection="1">
      <alignment horizontal="center" vertical="center"/>
      <protection hidden="1"/>
    </xf>
    <xf numFmtId="0" fontId="60" fillId="4" borderId="104" xfId="6" applyFont="1" applyFill="1" applyBorder="1" applyAlignment="1" applyProtection="1">
      <alignment horizontal="center" vertical="center"/>
      <protection hidden="1"/>
    </xf>
    <xf numFmtId="0" fontId="60" fillId="4" borderId="110" xfId="6" applyFont="1" applyFill="1" applyBorder="1" applyAlignment="1" applyProtection="1">
      <alignment horizontal="center" vertical="center"/>
      <protection hidden="1"/>
    </xf>
    <xf numFmtId="0" fontId="60" fillId="4" borderId="34" xfId="6" applyFont="1" applyFill="1" applyBorder="1" applyAlignment="1" applyProtection="1">
      <alignment horizontal="center" vertical="center"/>
      <protection hidden="1"/>
    </xf>
    <xf numFmtId="0" fontId="67" fillId="4" borderId="111" xfId="6" applyFont="1" applyFill="1" applyBorder="1" applyAlignment="1" applyProtection="1">
      <alignment horizontal="center" vertical="center" wrapText="1" shrinkToFit="1"/>
      <protection hidden="1"/>
    </xf>
    <xf numFmtId="0" fontId="64" fillId="0" borderId="120" xfId="6" applyFont="1" applyBorder="1" applyAlignment="1" applyProtection="1">
      <alignment horizontal="center" vertical="center"/>
      <protection locked="0" hidden="1"/>
    </xf>
    <xf numFmtId="0" fontId="64" fillId="0" borderId="121" xfId="6" applyFont="1" applyBorder="1" applyAlignment="1" applyProtection="1">
      <alignment horizontal="center" vertical="center"/>
      <protection locked="0" hidden="1"/>
    </xf>
    <xf numFmtId="177" fontId="65" fillId="0" borderId="120" xfId="6" applyNumberFormat="1" applyFont="1" applyBorder="1" applyAlignment="1" applyProtection="1">
      <alignment horizontal="center" vertical="center"/>
      <protection locked="0" hidden="1"/>
    </xf>
    <xf numFmtId="177" fontId="65" fillId="0" borderId="121" xfId="6" applyNumberFormat="1" applyFont="1" applyBorder="1" applyAlignment="1" applyProtection="1">
      <alignment horizontal="center" vertical="center"/>
      <protection locked="0" hidden="1"/>
    </xf>
    <xf numFmtId="0" fontId="64" fillId="0" borderId="115" xfId="6" applyFont="1" applyBorder="1" applyAlignment="1" applyProtection="1">
      <alignment horizontal="center" vertical="center"/>
      <protection locked="0" hidden="1"/>
    </xf>
    <xf numFmtId="0" fontId="64" fillId="0" borderId="117" xfId="6" applyFont="1" applyBorder="1" applyAlignment="1" applyProtection="1">
      <alignment horizontal="center" vertical="center"/>
      <protection locked="0" hidden="1"/>
    </xf>
    <xf numFmtId="177" fontId="65" fillId="0" borderId="115" xfId="6" applyNumberFormat="1" applyFont="1" applyBorder="1" applyAlignment="1" applyProtection="1">
      <alignment horizontal="center" vertical="center"/>
      <protection locked="0" hidden="1"/>
    </xf>
    <xf numFmtId="177" fontId="65" fillId="0" borderId="117" xfId="6" applyNumberFormat="1" applyFont="1" applyBorder="1" applyAlignment="1" applyProtection="1">
      <alignment horizontal="center" vertical="center"/>
      <protection locked="0" hidden="1"/>
    </xf>
    <xf numFmtId="177" fontId="65" fillId="0" borderId="112" xfId="6" applyNumberFormat="1" applyFont="1" applyBorder="1" applyAlignment="1" applyProtection="1">
      <alignment horizontal="center" vertical="center" wrapText="1"/>
      <protection locked="0" hidden="1"/>
    </xf>
    <xf numFmtId="177" fontId="65" fillId="0" borderId="113" xfId="6" applyNumberFormat="1" applyFont="1" applyBorder="1" applyAlignment="1" applyProtection="1">
      <alignment horizontal="center" vertical="center" wrapText="1"/>
      <protection locked="0" hidden="1"/>
    </xf>
    <xf numFmtId="177" fontId="65" fillId="0" borderId="114" xfId="6" applyNumberFormat="1" applyFont="1" applyBorder="1" applyAlignment="1" applyProtection="1">
      <alignment horizontal="center" vertical="center" wrapText="1"/>
      <protection locked="0" hidden="1"/>
    </xf>
    <xf numFmtId="177" fontId="65" fillId="0" borderId="5" xfId="6" applyNumberFormat="1" applyFont="1" applyBorder="1" applyAlignment="1" applyProtection="1">
      <alignment horizontal="center" vertical="center" wrapText="1"/>
      <protection locked="0" hidden="1"/>
    </xf>
    <xf numFmtId="177" fontId="65" fillId="0" borderId="0" xfId="6" applyNumberFormat="1" applyFont="1" applyAlignment="1" applyProtection="1">
      <alignment horizontal="center" vertical="center" wrapText="1"/>
      <protection locked="0" hidden="1"/>
    </xf>
    <xf numFmtId="177" fontId="65" fillId="0" borderId="106" xfId="6" applyNumberFormat="1" applyFont="1" applyBorder="1" applyAlignment="1" applyProtection="1">
      <alignment horizontal="center" vertical="center" wrapText="1"/>
      <protection locked="0" hidden="1"/>
    </xf>
    <xf numFmtId="0" fontId="65" fillId="0" borderId="120" xfId="6" applyFont="1" applyBorder="1" applyAlignment="1" applyProtection="1">
      <alignment horizontal="center" vertical="center" wrapText="1"/>
      <protection locked="0" hidden="1"/>
    </xf>
    <xf numFmtId="0" fontId="65" fillId="0" borderId="53" xfId="6" applyFont="1" applyBorder="1" applyAlignment="1" applyProtection="1">
      <alignment horizontal="center" vertical="center" wrapText="1"/>
      <protection locked="0" hidden="1"/>
    </xf>
    <xf numFmtId="0" fontId="65" fillId="0" borderId="121" xfId="6" applyFont="1" applyBorder="1" applyAlignment="1" applyProtection="1">
      <alignment horizontal="center" vertical="center" wrapText="1"/>
      <protection locked="0" hidden="1"/>
    </xf>
    <xf numFmtId="0" fontId="64" fillId="0" borderId="72" xfId="6" applyFont="1" applyBorder="1" applyAlignment="1" applyProtection="1">
      <alignment horizontal="center" vertical="center"/>
      <protection locked="0" hidden="1"/>
    </xf>
    <xf numFmtId="0" fontId="64" fillId="0" borderId="108" xfId="6" applyFont="1" applyBorder="1" applyAlignment="1" applyProtection="1">
      <alignment horizontal="center" vertical="center"/>
      <protection locked="0" hidden="1"/>
    </xf>
    <xf numFmtId="0" fontId="64" fillId="0" borderId="73" xfId="6" applyFont="1" applyBorder="1" applyAlignment="1" applyProtection="1">
      <alignment horizontal="center" vertical="center"/>
      <protection locked="0" hidden="1"/>
    </xf>
    <xf numFmtId="0" fontId="64" fillId="0" borderId="53" xfId="6" applyFont="1" applyBorder="1" applyAlignment="1" applyProtection="1">
      <alignment horizontal="center" vertical="center"/>
      <protection locked="0" hidden="1"/>
    </xf>
    <xf numFmtId="0" fontId="2" fillId="5" borderId="27" xfId="7" applyFill="1" applyBorder="1" applyAlignment="1" applyProtection="1">
      <alignment horizontal="center" vertical="center"/>
      <protection hidden="1"/>
    </xf>
    <xf numFmtId="0" fontId="2" fillId="5" borderId="28" xfId="7" applyFill="1" applyBorder="1" applyAlignment="1" applyProtection="1">
      <alignment horizontal="center" vertical="center"/>
      <protection hidden="1"/>
    </xf>
    <xf numFmtId="0" fontId="2" fillId="5" borderId="80" xfId="7" applyFill="1" applyBorder="1" applyAlignment="1" applyProtection="1">
      <alignment horizontal="center" vertical="center"/>
      <protection hidden="1"/>
    </xf>
    <xf numFmtId="0" fontId="65" fillId="0" borderId="0" xfId="6" applyFont="1" applyAlignment="1">
      <alignment horizontal="center" vertical="center"/>
    </xf>
    <xf numFmtId="0" fontId="65" fillId="0" borderId="106" xfId="6" applyFont="1" applyBorder="1" applyAlignment="1">
      <alignment horizontal="center" vertical="center"/>
    </xf>
    <xf numFmtId="193" fontId="65" fillId="0" borderId="112" xfId="6" applyNumberFormat="1" applyFont="1" applyBorder="1" applyAlignment="1" applyProtection="1">
      <alignment horizontal="center" vertical="center"/>
      <protection hidden="1"/>
    </xf>
    <xf numFmtId="193" fontId="65" fillId="0" borderId="113" xfId="6" applyNumberFormat="1" applyFont="1" applyBorder="1" applyAlignment="1" applyProtection="1">
      <alignment horizontal="center" vertical="center"/>
      <protection hidden="1"/>
    </xf>
    <xf numFmtId="193" fontId="65" fillId="0" borderId="114" xfId="6" applyNumberFormat="1" applyFont="1" applyBorder="1" applyAlignment="1" applyProtection="1">
      <alignment horizontal="center" vertical="center"/>
      <protection hidden="1"/>
    </xf>
    <xf numFmtId="193" fontId="65" fillId="0" borderId="5" xfId="6" applyNumberFormat="1" applyFont="1" applyBorder="1" applyAlignment="1" applyProtection="1">
      <alignment horizontal="center" vertical="center"/>
      <protection hidden="1"/>
    </xf>
    <xf numFmtId="193" fontId="65" fillId="0" borderId="0" xfId="6" applyNumberFormat="1" applyFont="1" applyAlignment="1" applyProtection="1">
      <alignment horizontal="center" vertical="center"/>
      <protection hidden="1"/>
    </xf>
    <xf numFmtId="193" fontId="65" fillId="0" borderId="106" xfId="6" applyNumberFormat="1" applyFont="1" applyBorder="1" applyAlignment="1" applyProtection="1">
      <alignment horizontal="center" vertical="center"/>
      <protection hidden="1"/>
    </xf>
    <xf numFmtId="0" fontId="65" fillId="0" borderId="112" xfId="6" applyFont="1" applyBorder="1" applyAlignment="1" applyProtection="1">
      <alignment horizontal="left" vertical="center" wrapText="1" indent="1" shrinkToFit="1"/>
      <protection locked="0" hidden="1"/>
    </xf>
    <xf numFmtId="0" fontId="65" fillId="0" borderId="113" xfId="6" applyFont="1" applyBorder="1" applyAlignment="1" applyProtection="1">
      <alignment horizontal="left" vertical="center" wrapText="1" indent="1" shrinkToFit="1"/>
      <protection locked="0" hidden="1"/>
    </xf>
    <xf numFmtId="0" fontId="65" fillId="0" borderId="114" xfId="6" applyFont="1" applyBorder="1" applyAlignment="1" applyProtection="1">
      <alignment horizontal="left" vertical="center" wrapText="1" indent="1" shrinkToFit="1"/>
      <protection locked="0" hidden="1"/>
    </xf>
    <xf numFmtId="0" fontId="65" fillId="0" borderId="32" xfId="6" applyFont="1" applyBorder="1" applyAlignment="1" applyProtection="1">
      <alignment horizontal="left" vertical="center" wrapText="1" indent="1" shrinkToFit="1"/>
      <protection locked="0" hidden="1"/>
    </xf>
    <xf numFmtId="0" fontId="65" fillId="0" borderId="29" xfId="6" applyFont="1" applyBorder="1" applyAlignment="1" applyProtection="1">
      <alignment horizontal="left" vertical="center" wrapText="1" indent="1" shrinkToFit="1"/>
      <protection locked="0" hidden="1"/>
    </xf>
    <xf numFmtId="0" fontId="65" fillId="0" borderId="33" xfId="6" applyFont="1" applyBorder="1" applyAlignment="1" applyProtection="1">
      <alignment horizontal="left" vertical="center" wrapText="1" indent="1" shrinkToFit="1"/>
      <protection locked="0" hidden="1"/>
    </xf>
    <xf numFmtId="0" fontId="65" fillId="0" borderId="115" xfId="6" applyFont="1" applyBorder="1" applyAlignment="1" applyProtection="1">
      <alignment horizontal="center" vertical="center" wrapText="1"/>
      <protection locked="0" hidden="1"/>
    </xf>
    <xf numFmtId="0" fontId="65" fillId="0" borderId="116" xfId="6" applyFont="1" applyBorder="1" applyAlignment="1" applyProtection="1">
      <alignment horizontal="center" vertical="center" wrapText="1"/>
      <protection locked="0" hidden="1"/>
    </xf>
    <xf numFmtId="0" fontId="65" fillId="0" borderId="117" xfId="6" applyFont="1" applyBorder="1" applyAlignment="1" applyProtection="1">
      <alignment horizontal="center" vertical="center" wrapText="1"/>
      <protection locked="0" hidden="1"/>
    </xf>
    <xf numFmtId="0" fontId="64" fillId="0" borderId="116" xfId="6" applyFont="1" applyBorder="1" applyAlignment="1" applyProtection="1">
      <alignment horizontal="center" vertical="center"/>
      <protection locked="0" hidden="1"/>
    </xf>
    <xf numFmtId="0" fontId="67" fillId="12" borderId="5" xfId="6" applyFont="1" applyFill="1" applyBorder="1" applyAlignment="1">
      <alignment horizontal="center" vertical="center" shrinkToFit="1"/>
    </xf>
    <xf numFmtId="0" fontId="67" fillId="12" borderId="0" xfId="6" applyFont="1" applyFill="1" applyAlignment="1">
      <alignment horizontal="center" vertical="center" shrinkToFit="1"/>
    </xf>
    <xf numFmtId="0" fontId="67" fillId="12" borderId="106" xfId="6" applyFont="1" applyFill="1" applyBorder="1" applyAlignment="1">
      <alignment horizontal="center" vertical="center" shrinkToFit="1"/>
    </xf>
    <xf numFmtId="0" fontId="67" fillId="12" borderId="111" xfId="6" applyFont="1" applyFill="1" applyBorder="1" applyAlignment="1">
      <alignment horizontal="center" vertical="center" shrinkToFit="1"/>
    </xf>
    <xf numFmtId="0" fontId="67" fillId="12" borderId="111" xfId="6" applyFont="1" applyFill="1" applyBorder="1" applyAlignment="1">
      <alignment horizontal="center" vertical="center" wrapText="1" shrinkToFit="1"/>
    </xf>
    <xf numFmtId="177" fontId="65" fillId="0" borderId="112" xfId="6" applyNumberFormat="1" applyFont="1" applyBorder="1" applyAlignment="1" applyProtection="1">
      <alignment horizontal="center" vertical="center"/>
      <protection locked="0" hidden="1"/>
    </xf>
    <xf numFmtId="177" fontId="65" fillId="0" borderId="113" xfId="6" applyNumberFormat="1" applyFont="1" applyBorder="1" applyAlignment="1" applyProtection="1">
      <alignment horizontal="center" vertical="center"/>
      <protection locked="0" hidden="1"/>
    </xf>
    <xf numFmtId="177" fontId="65" fillId="0" borderId="114" xfId="6" applyNumberFormat="1" applyFont="1" applyBorder="1" applyAlignment="1" applyProtection="1">
      <alignment horizontal="center" vertical="center"/>
      <protection locked="0" hidden="1"/>
    </xf>
    <xf numFmtId="177" fontId="65" fillId="0" borderId="5" xfId="6" applyNumberFormat="1" applyFont="1" applyBorder="1" applyAlignment="1" applyProtection="1">
      <alignment horizontal="center" vertical="center"/>
      <protection locked="0" hidden="1"/>
    </xf>
    <xf numFmtId="177" fontId="65" fillId="0" borderId="0" xfId="6" applyNumberFormat="1" applyFont="1" applyAlignment="1" applyProtection="1">
      <alignment horizontal="center" vertical="center"/>
      <protection locked="0" hidden="1"/>
    </xf>
    <xf numFmtId="177" fontId="65" fillId="0" borderId="106" xfId="6" applyNumberFormat="1" applyFont="1" applyBorder="1" applyAlignment="1" applyProtection="1">
      <alignment horizontal="center" vertical="center"/>
      <protection locked="0" hidden="1"/>
    </xf>
    <xf numFmtId="191" fontId="65" fillId="0" borderId="112" xfId="6" applyNumberFormat="1" applyFont="1" applyBorder="1" applyAlignment="1" applyProtection="1">
      <alignment horizontal="center" vertical="center"/>
      <protection locked="0" hidden="1"/>
    </xf>
    <xf numFmtId="191" fontId="65" fillId="0" borderId="113" xfId="6" applyNumberFormat="1" applyFont="1" applyBorder="1" applyAlignment="1" applyProtection="1">
      <alignment horizontal="center" vertical="center"/>
      <protection locked="0" hidden="1"/>
    </xf>
    <xf numFmtId="191" fontId="65" fillId="0" borderId="114" xfId="6" applyNumberFormat="1" applyFont="1" applyBorder="1" applyAlignment="1" applyProtection="1">
      <alignment horizontal="center" vertical="center"/>
      <protection locked="0" hidden="1"/>
    </xf>
    <xf numFmtId="191" fontId="65" fillId="0" borderId="5" xfId="6" applyNumberFormat="1" applyFont="1" applyBorder="1" applyAlignment="1" applyProtection="1">
      <alignment horizontal="center" vertical="center"/>
      <protection locked="0" hidden="1"/>
    </xf>
    <xf numFmtId="191" fontId="65" fillId="0" borderId="0" xfId="6" applyNumberFormat="1" applyFont="1" applyAlignment="1" applyProtection="1">
      <alignment horizontal="center" vertical="center"/>
      <protection locked="0" hidden="1"/>
    </xf>
    <xf numFmtId="191" fontId="65" fillId="0" borderId="106" xfId="6" applyNumberFormat="1" applyFont="1" applyBorder="1" applyAlignment="1" applyProtection="1">
      <alignment horizontal="center" vertical="center"/>
      <protection locked="0" hidden="1"/>
    </xf>
    <xf numFmtId="194" fontId="64" fillId="0" borderId="112" xfId="6" applyNumberFormat="1" applyFont="1" applyBorder="1" applyAlignment="1" applyProtection="1">
      <alignment horizontal="center" vertical="center"/>
      <protection locked="0" hidden="1"/>
    </xf>
    <xf numFmtId="194" fontId="64" fillId="0" borderId="113" xfId="6" applyNumberFormat="1" applyFont="1" applyBorder="1" applyAlignment="1" applyProtection="1">
      <alignment horizontal="center" vertical="center"/>
      <protection locked="0" hidden="1"/>
    </xf>
    <xf numFmtId="194" fontId="64" fillId="0" borderId="5" xfId="6" applyNumberFormat="1" applyFont="1" applyBorder="1" applyAlignment="1" applyProtection="1">
      <alignment horizontal="center" vertical="center"/>
      <protection locked="0" hidden="1"/>
    </xf>
    <xf numFmtId="194" fontId="64" fillId="0" borderId="0" xfId="6" applyNumberFormat="1" applyFont="1" applyAlignment="1" applyProtection="1">
      <alignment horizontal="center" vertical="center"/>
      <protection locked="0" hidden="1"/>
    </xf>
    <xf numFmtId="0" fontId="64" fillId="13" borderId="40" xfId="6" applyFont="1" applyFill="1" applyBorder="1" applyAlignment="1" applyProtection="1">
      <alignment horizontal="center" vertical="center"/>
      <protection hidden="1"/>
    </xf>
    <xf numFmtId="0" fontId="64" fillId="13" borderId="33" xfId="6" applyFont="1" applyFill="1" applyBorder="1" applyAlignment="1" applyProtection="1">
      <alignment horizontal="center" vertical="center"/>
      <protection hidden="1"/>
    </xf>
    <xf numFmtId="0" fontId="65" fillId="13" borderId="107" xfId="6" applyFont="1" applyFill="1" applyBorder="1" applyAlignment="1" applyProtection="1">
      <alignment horizontal="center" vertical="center" wrapText="1"/>
      <protection locked="0" hidden="1"/>
    </xf>
    <xf numFmtId="0" fontId="65" fillId="13" borderId="39" xfId="6" applyFont="1" applyFill="1" applyBorder="1" applyAlignment="1" applyProtection="1">
      <alignment horizontal="center" vertical="center" wrapText="1"/>
      <protection locked="0" hidden="1"/>
    </xf>
    <xf numFmtId="0" fontId="65" fillId="13" borderId="40" xfId="6" applyFont="1" applyFill="1" applyBorder="1" applyAlignment="1" applyProtection="1">
      <alignment horizontal="center" vertical="center" wrapText="1"/>
      <protection locked="0" hidden="1"/>
    </xf>
    <xf numFmtId="0" fontId="65" fillId="13" borderId="32" xfId="6" applyFont="1" applyFill="1" applyBorder="1" applyAlignment="1" applyProtection="1">
      <alignment horizontal="center" vertical="center" wrapText="1"/>
      <protection locked="0" hidden="1"/>
    </xf>
    <xf numFmtId="0" fontId="65" fillId="13" borderId="29" xfId="6" applyFont="1" applyFill="1" applyBorder="1" applyAlignment="1" applyProtection="1">
      <alignment horizontal="center" vertical="center" wrapText="1"/>
      <protection locked="0" hidden="1"/>
    </xf>
    <xf numFmtId="0" fontId="65" fillId="13" borderId="33" xfId="6" applyFont="1" applyFill="1" applyBorder="1" applyAlignment="1" applyProtection="1">
      <alignment horizontal="center" vertical="center" wrapText="1"/>
      <protection locked="0" hidden="1"/>
    </xf>
    <xf numFmtId="0" fontId="65" fillId="13" borderId="72" xfId="6" applyFont="1" applyFill="1" applyBorder="1" applyAlignment="1" applyProtection="1">
      <alignment horizontal="center" vertical="center" wrapText="1"/>
      <protection locked="0" hidden="1"/>
    </xf>
    <xf numFmtId="0" fontId="65" fillId="13" borderId="108" xfId="6" applyFont="1" applyFill="1" applyBorder="1" applyAlignment="1" applyProtection="1">
      <alignment horizontal="center" vertical="center" wrapText="1"/>
      <protection locked="0" hidden="1"/>
    </xf>
    <xf numFmtId="0" fontId="65" fillId="13" borderId="73" xfId="6" applyFont="1" applyFill="1" applyBorder="1" applyAlignment="1" applyProtection="1">
      <alignment horizontal="center" vertical="center" wrapText="1"/>
      <protection locked="0" hidden="1"/>
    </xf>
    <xf numFmtId="0" fontId="64" fillId="13" borderId="72" xfId="6" applyFont="1" applyFill="1" applyBorder="1" applyAlignment="1" applyProtection="1">
      <alignment horizontal="center" vertical="center"/>
      <protection locked="0" hidden="1"/>
    </xf>
    <xf numFmtId="0" fontId="64" fillId="13" borderId="108" xfId="6" applyFont="1" applyFill="1" applyBorder="1" applyAlignment="1" applyProtection="1">
      <alignment horizontal="center" vertical="center"/>
      <protection locked="0" hidden="1"/>
    </xf>
    <xf numFmtId="0" fontId="64" fillId="13" borderId="73" xfId="6" applyFont="1" applyFill="1" applyBorder="1" applyAlignment="1" applyProtection="1">
      <alignment horizontal="center" vertical="center"/>
      <protection locked="0" hidden="1"/>
    </xf>
    <xf numFmtId="0" fontId="64" fillId="13" borderId="107" xfId="6" applyFont="1" applyFill="1" applyBorder="1" applyAlignment="1" applyProtection="1">
      <alignment horizontal="center" vertical="center"/>
      <protection locked="0" hidden="1"/>
    </xf>
    <xf numFmtId="0" fontId="64" fillId="13" borderId="39" xfId="6" applyFont="1" applyFill="1" applyBorder="1" applyAlignment="1" applyProtection="1">
      <alignment horizontal="center" vertical="center"/>
      <protection locked="0" hidden="1"/>
    </xf>
    <xf numFmtId="0" fontId="64" fillId="13" borderId="40" xfId="6" applyFont="1" applyFill="1" applyBorder="1" applyAlignment="1" applyProtection="1">
      <alignment horizontal="center" vertical="center"/>
      <protection locked="0" hidden="1"/>
    </xf>
    <xf numFmtId="0" fontId="64" fillId="13" borderId="68" xfId="6" applyFont="1" applyFill="1" applyBorder="1" applyAlignment="1" applyProtection="1">
      <alignment horizontal="center" vertical="center"/>
      <protection locked="0" hidden="1"/>
    </xf>
    <xf numFmtId="0" fontId="64" fillId="13" borderId="69" xfId="6" applyFont="1" applyFill="1" applyBorder="1" applyAlignment="1" applyProtection="1">
      <alignment horizontal="center" vertical="center"/>
      <protection locked="0" hidden="1"/>
    </xf>
    <xf numFmtId="0" fontId="64" fillId="13" borderId="70" xfId="6" applyFont="1" applyFill="1" applyBorder="1" applyAlignment="1" applyProtection="1">
      <alignment horizontal="center" vertical="center"/>
      <protection locked="0" hidden="1"/>
    </xf>
    <xf numFmtId="177" fontId="65" fillId="13" borderId="68" xfId="6" applyNumberFormat="1" applyFont="1" applyFill="1" applyBorder="1" applyAlignment="1" applyProtection="1">
      <alignment horizontal="center" vertical="center"/>
      <protection locked="0" hidden="1"/>
    </xf>
    <xf numFmtId="177" fontId="65" fillId="13" borderId="70" xfId="6" applyNumberFormat="1" applyFont="1" applyFill="1" applyBorder="1" applyAlignment="1" applyProtection="1">
      <alignment horizontal="center" vertical="center"/>
      <protection locked="0" hidden="1"/>
    </xf>
    <xf numFmtId="177" fontId="65" fillId="13" borderId="107" xfId="6" applyNumberFormat="1" applyFont="1" applyFill="1" applyBorder="1" applyAlignment="1" applyProtection="1">
      <alignment horizontal="center" vertical="center" wrapText="1"/>
      <protection locked="0" hidden="1"/>
    </xf>
    <xf numFmtId="177" fontId="65" fillId="13" borderId="39" xfId="6" applyNumberFormat="1" applyFont="1" applyFill="1" applyBorder="1" applyAlignment="1" applyProtection="1">
      <alignment horizontal="center" vertical="center" wrapText="1"/>
      <protection locked="0" hidden="1"/>
    </xf>
    <xf numFmtId="177" fontId="65" fillId="13" borderId="40" xfId="6" applyNumberFormat="1" applyFont="1" applyFill="1" applyBorder="1" applyAlignment="1" applyProtection="1">
      <alignment horizontal="center" vertical="center" wrapText="1"/>
      <protection locked="0" hidden="1"/>
    </xf>
    <xf numFmtId="177" fontId="65" fillId="13" borderId="32" xfId="6" applyNumberFormat="1" applyFont="1" applyFill="1" applyBorder="1" applyAlignment="1" applyProtection="1">
      <alignment horizontal="center" vertical="center" wrapText="1"/>
      <protection locked="0" hidden="1"/>
    </xf>
    <xf numFmtId="177" fontId="65" fillId="13" borderId="29" xfId="6" applyNumberFormat="1" applyFont="1" applyFill="1" applyBorder="1" applyAlignment="1" applyProtection="1">
      <alignment horizontal="center" vertical="center" wrapText="1"/>
      <protection locked="0" hidden="1"/>
    </xf>
    <xf numFmtId="177" fontId="65" fillId="13" borderId="33" xfId="6" applyNumberFormat="1" applyFont="1" applyFill="1" applyBorder="1" applyAlignment="1" applyProtection="1">
      <alignment horizontal="center" vertical="center" wrapText="1"/>
      <protection locked="0" hidden="1"/>
    </xf>
    <xf numFmtId="177" fontId="65" fillId="13" borderId="72" xfId="6" applyNumberFormat="1" applyFont="1" applyFill="1" applyBorder="1" applyAlignment="1" applyProtection="1">
      <alignment horizontal="center" vertical="center"/>
      <protection locked="0" hidden="1"/>
    </xf>
    <xf numFmtId="177" fontId="65" fillId="13" borderId="73" xfId="6" applyNumberFormat="1" applyFont="1" applyFill="1" applyBorder="1" applyAlignment="1" applyProtection="1">
      <alignment horizontal="center" vertical="center"/>
      <protection locked="0" hidden="1"/>
    </xf>
    <xf numFmtId="0" fontId="65" fillId="13" borderId="68" xfId="6" applyFont="1" applyFill="1" applyBorder="1" applyAlignment="1" applyProtection="1">
      <alignment horizontal="center" vertical="center" wrapText="1"/>
      <protection locked="0" hidden="1"/>
    </xf>
    <xf numFmtId="0" fontId="65" fillId="13" borderId="69" xfId="6" applyFont="1" applyFill="1" applyBorder="1" applyAlignment="1" applyProtection="1">
      <alignment horizontal="center" vertical="center" wrapText="1"/>
      <protection locked="0" hidden="1"/>
    </xf>
    <xf numFmtId="0" fontId="65" fillId="13" borderId="70" xfId="6" applyFont="1" applyFill="1" applyBorder="1" applyAlignment="1" applyProtection="1">
      <alignment horizontal="center" vertical="center" wrapText="1"/>
      <protection locked="0" hidden="1"/>
    </xf>
    <xf numFmtId="193" fontId="65" fillId="0" borderId="107" xfId="6" applyNumberFormat="1" applyFont="1" applyBorder="1" applyAlignment="1" applyProtection="1">
      <alignment horizontal="center" vertical="center"/>
      <protection hidden="1"/>
    </xf>
    <xf numFmtId="193" fontId="65" fillId="0" borderId="39" xfId="6" applyNumberFormat="1" applyFont="1" applyBorder="1" applyAlignment="1" applyProtection="1">
      <alignment horizontal="center" vertical="center"/>
      <protection hidden="1"/>
    </xf>
    <xf numFmtId="193" fontId="65" fillId="0" borderId="40" xfId="6" applyNumberFormat="1" applyFont="1" applyBorder="1" applyAlignment="1" applyProtection="1">
      <alignment horizontal="center" vertical="center"/>
      <protection hidden="1"/>
    </xf>
    <xf numFmtId="193" fontId="65" fillId="0" borderId="32" xfId="6" applyNumberFormat="1" applyFont="1" applyBorder="1" applyAlignment="1" applyProtection="1">
      <alignment horizontal="center" vertical="center"/>
      <protection hidden="1"/>
    </xf>
    <xf numFmtId="193" fontId="65" fillId="0" borderId="29" xfId="6" applyNumberFormat="1" applyFont="1" applyBorder="1" applyAlignment="1" applyProtection="1">
      <alignment horizontal="center" vertical="center"/>
      <protection hidden="1"/>
    </xf>
    <xf numFmtId="193" fontId="65" fillId="0" borderId="33" xfId="6" applyNumberFormat="1" applyFont="1" applyBorder="1" applyAlignment="1" applyProtection="1">
      <alignment horizontal="center" vertical="center"/>
      <protection hidden="1"/>
    </xf>
    <xf numFmtId="0" fontId="65" fillId="0" borderId="107" xfId="6" applyFont="1" applyBorder="1" applyAlignment="1" applyProtection="1">
      <alignment horizontal="left" vertical="center" wrapText="1" indent="1" shrinkToFit="1"/>
      <protection locked="0" hidden="1"/>
    </xf>
    <xf numFmtId="0" fontId="65" fillId="0" borderId="39" xfId="6" applyFont="1" applyBorder="1" applyAlignment="1" applyProtection="1">
      <alignment horizontal="left" vertical="center" wrapText="1" indent="1" shrinkToFit="1"/>
      <protection locked="0" hidden="1"/>
    </xf>
    <xf numFmtId="0" fontId="65" fillId="0" borderId="40" xfId="6" applyFont="1" applyBorder="1" applyAlignment="1" applyProtection="1">
      <alignment horizontal="left" vertical="center" wrapText="1" indent="1" shrinkToFit="1"/>
      <protection locked="0" hidden="1"/>
    </xf>
    <xf numFmtId="0" fontId="65" fillId="0" borderId="68" xfId="6" applyFont="1" applyBorder="1" applyAlignment="1" applyProtection="1">
      <alignment horizontal="center" vertical="center" wrapText="1"/>
      <protection locked="0" hidden="1"/>
    </xf>
    <xf numFmtId="0" fontId="65" fillId="0" borderId="69" xfId="6" applyFont="1" applyBorder="1" applyAlignment="1" applyProtection="1">
      <alignment horizontal="center" vertical="center" wrapText="1"/>
      <protection locked="0" hidden="1"/>
    </xf>
    <xf numFmtId="0" fontId="65" fillId="0" borderId="70" xfId="6" applyFont="1" applyBorder="1" applyAlignment="1" applyProtection="1">
      <alignment horizontal="center" vertical="center" wrapText="1"/>
      <protection locked="0" hidden="1"/>
    </xf>
    <xf numFmtId="177" fontId="65" fillId="13" borderId="107" xfId="6" applyNumberFormat="1" applyFont="1" applyFill="1" applyBorder="1" applyAlignment="1" applyProtection="1">
      <alignment horizontal="center" vertical="center"/>
      <protection locked="0" hidden="1"/>
    </xf>
    <xf numFmtId="177" fontId="65" fillId="13" borderId="39" xfId="6" applyNumberFormat="1" applyFont="1" applyFill="1" applyBorder="1" applyAlignment="1" applyProtection="1">
      <alignment horizontal="center" vertical="center"/>
      <protection locked="0" hidden="1"/>
    </xf>
    <xf numFmtId="177" fontId="65" fillId="13" borderId="40" xfId="6" applyNumberFormat="1" applyFont="1" applyFill="1" applyBorder="1" applyAlignment="1" applyProtection="1">
      <alignment horizontal="center" vertical="center"/>
      <protection locked="0" hidden="1"/>
    </xf>
    <xf numFmtId="177" fontId="65" fillId="13" borderId="32" xfId="6" applyNumberFormat="1" applyFont="1" applyFill="1" applyBorder="1" applyAlignment="1" applyProtection="1">
      <alignment horizontal="center" vertical="center"/>
      <protection locked="0" hidden="1"/>
    </xf>
    <xf numFmtId="177" fontId="65" fillId="13" borderId="29" xfId="6" applyNumberFormat="1" applyFont="1" applyFill="1" applyBorder="1" applyAlignment="1" applyProtection="1">
      <alignment horizontal="center" vertical="center"/>
      <protection locked="0" hidden="1"/>
    </xf>
    <xf numFmtId="177" fontId="65" fillId="13" borderId="33" xfId="6" applyNumberFormat="1" applyFont="1" applyFill="1" applyBorder="1" applyAlignment="1" applyProtection="1">
      <alignment horizontal="center" vertical="center"/>
      <protection locked="0" hidden="1"/>
    </xf>
    <xf numFmtId="191" fontId="65" fillId="13" borderId="107" xfId="6" applyNumberFormat="1" applyFont="1" applyFill="1" applyBorder="1" applyAlignment="1" applyProtection="1">
      <alignment horizontal="center" vertical="center"/>
      <protection locked="0" hidden="1"/>
    </xf>
    <xf numFmtId="191" fontId="65" fillId="13" borderId="39" xfId="6" applyNumberFormat="1" applyFont="1" applyFill="1" applyBorder="1" applyAlignment="1" applyProtection="1">
      <alignment horizontal="center" vertical="center"/>
      <protection locked="0" hidden="1"/>
    </xf>
    <xf numFmtId="191" fontId="65" fillId="13" borderId="40" xfId="6" applyNumberFormat="1" applyFont="1" applyFill="1" applyBorder="1" applyAlignment="1" applyProtection="1">
      <alignment horizontal="center" vertical="center"/>
      <protection locked="0" hidden="1"/>
    </xf>
    <xf numFmtId="191" fontId="65" fillId="13" borderId="32" xfId="6" applyNumberFormat="1" applyFont="1" applyFill="1" applyBorder="1" applyAlignment="1" applyProtection="1">
      <alignment horizontal="center" vertical="center"/>
      <protection locked="0" hidden="1"/>
    </xf>
    <xf numFmtId="191" fontId="65" fillId="13" borderId="29" xfId="6" applyNumberFormat="1" applyFont="1" applyFill="1" applyBorder="1" applyAlignment="1" applyProtection="1">
      <alignment horizontal="center" vertical="center"/>
      <protection locked="0" hidden="1"/>
    </xf>
    <xf numFmtId="191" fontId="65" fillId="13" borderId="33" xfId="6" applyNumberFormat="1" applyFont="1" applyFill="1" applyBorder="1" applyAlignment="1" applyProtection="1">
      <alignment horizontal="center" vertical="center"/>
      <protection locked="0" hidden="1"/>
    </xf>
    <xf numFmtId="194" fontId="64" fillId="13" borderId="107" xfId="6" applyNumberFormat="1" applyFont="1" applyFill="1" applyBorder="1" applyAlignment="1" applyProtection="1">
      <alignment horizontal="center" vertical="center"/>
      <protection locked="0" hidden="1"/>
    </xf>
    <xf numFmtId="194" fontId="64" fillId="13" borderId="39" xfId="6" applyNumberFormat="1" applyFont="1" applyFill="1" applyBorder="1" applyAlignment="1" applyProtection="1">
      <alignment horizontal="center" vertical="center"/>
      <protection locked="0" hidden="1"/>
    </xf>
    <xf numFmtId="194" fontId="64" fillId="13" borderId="32" xfId="6" applyNumberFormat="1" applyFont="1" applyFill="1" applyBorder="1" applyAlignment="1" applyProtection="1">
      <alignment horizontal="center" vertical="center"/>
      <protection locked="0" hidden="1"/>
    </xf>
    <xf numFmtId="194" fontId="64" fillId="13" borderId="29" xfId="6" applyNumberFormat="1" applyFont="1" applyFill="1" applyBorder="1" applyAlignment="1" applyProtection="1">
      <alignment horizontal="center" vertical="center"/>
      <protection locked="0" hidden="1"/>
    </xf>
    <xf numFmtId="193" fontId="65" fillId="13" borderId="107" xfId="6" applyNumberFormat="1" applyFont="1" applyFill="1" applyBorder="1" applyAlignment="1" applyProtection="1">
      <alignment horizontal="center" vertical="center"/>
      <protection hidden="1"/>
    </xf>
    <xf numFmtId="193" fontId="65" fillId="13" borderId="39" xfId="6" applyNumberFormat="1" applyFont="1" applyFill="1" applyBorder="1" applyAlignment="1" applyProtection="1">
      <alignment horizontal="center" vertical="center"/>
      <protection hidden="1"/>
    </xf>
    <xf numFmtId="193" fontId="65" fillId="13" borderId="40" xfId="6" applyNumberFormat="1" applyFont="1" applyFill="1" applyBorder="1" applyAlignment="1" applyProtection="1">
      <alignment horizontal="center" vertical="center"/>
      <protection hidden="1"/>
    </xf>
    <xf numFmtId="193" fontId="65" fillId="13" borderId="32" xfId="6" applyNumberFormat="1" applyFont="1" applyFill="1" applyBorder="1" applyAlignment="1" applyProtection="1">
      <alignment horizontal="center" vertical="center"/>
      <protection hidden="1"/>
    </xf>
    <xf numFmtId="193" fontId="65" fillId="13" borderId="29" xfId="6" applyNumberFormat="1" applyFont="1" applyFill="1" applyBorder="1" applyAlignment="1" applyProtection="1">
      <alignment horizontal="center" vertical="center"/>
      <protection hidden="1"/>
    </xf>
    <xf numFmtId="193" fontId="65" fillId="13" borderId="33" xfId="6" applyNumberFormat="1" applyFont="1" applyFill="1" applyBorder="1" applyAlignment="1" applyProtection="1">
      <alignment horizontal="center" vertical="center"/>
      <protection hidden="1"/>
    </xf>
    <xf numFmtId="0" fontId="65" fillId="13" borderId="107" xfId="6" applyFont="1" applyFill="1" applyBorder="1" applyAlignment="1" applyProtection="1">
      <alignment horizontal="left" vertical="center" wrapText="1" indent="1" shrinkToFit="1"/>
      <protection locked="0" hidden="1"/>
    </xf>
    <xf numFmtId="0" fontId="65" fillId="13" borderId="39" xfId="6" applyFont="1" applyFill="1" applyBorder="1" applyAlignment="1" applyProtection="1">
      <alignment horizontal="left" vertical="center" wrapText="1" indent="1" shrinkToFit="1"/>
      <protection locked="0" hidden="1"/>
    </xf>
    <xf numFmtId="0" fontId="65" fillId="13" borderId="40" xfId="6" applyFont="1" applyFill="1" applyBorder="1" applyAlignment="1" applyProtection="1">
      <alignment horizontal="left" vertical="center" wrapText="1" indent="1" shrinkToFit="1"/>
      <protection locked="0" hidden="1"/>
    </xf>
    <xf numFmtId="0" fontId="65" fillId="13" borderId="32" xfId="6" applyFont="1" applyFill="1" applyBorder="1" applyAlignment="1" applyProtection="1">
      <alignment horizontal="left" vertical="center" wrapText="1" indent="1" shrinkToFit="1"/>
      <protection locked="0" hidden="1"/>
    </xf>
    <xf numFmtId="0" fontId="65" fillId="13" borderId="29" xfId="6" applyFont="1" applyFill="1" applyBorder="1" applyAlignment="1" applyProtection="1">
      <alignment horizontal="left" vertical="center" wrapText="1" indent="1" shrinkToFit="1"/>
      <protection locked="0" hidden="1"/>
    </xf>
    <xf numFmtId="0" fontId="65" fillId="13" borderId="33" xfId="6" applyFont="1" applyFill="1" applyBorder="1" applyAlignment="1" applyProtection="1">
      <alignment horizontal="left" vertical="center" wrapText="1" indent="1" shrinkToFit="1"/>
      <protection locked="0" hidden="1"/>
    </xf>
    <xf numFmtId="177" fontId="65" fillId="0" borderId="107" xfId="6" applyNumberFormat="1" applyFont="1" applyBorder="1" applyAlignment="1" applyProtection="1">
      <alignment horizontal="center" vertical="center"/>
      <protection locked="0" hidden="1"/>
    </xf>
    <xf numFmtId="177" fontId="65" fillId="0" borderId="39" xfId="6" applyNumberFormat="1" applyFont="1" applyBorder="1" applyAlignment="1" applyProtection="1">
      <alignment horizontal="center" vertical="center"/>
      <protection locked="0" hidden="1"/>
    </xf>
    <xf numFmtId="177" fontId="65" fillId="0" borderId="40" xfId="6" applyNumberFormat="1" applyFont="1" applyBorder="1" applyAlignment="1" applyProtection="1">
      <alignment horizontal="center" vertical="center"/>
      <protection locked="0" hidden="1"/>
    </xf>
    <xf numFmtId="177" fontId="65" fillId="0" borderId="32" xfId="6" applyNumberFormat="1" applyFont="1" applyBorder="1" applyAlignment="1" applyProtection="1">
      <alignment horizontal="center" vertical="center"/>
      <protection locked="0" hidden="1"/>
    </xf>
    <xf numFmtId="177" fontId="65" fillId="0" borderId="29" xfId="6" applyNumberFormat="1" applyFont="1" applyBorder="1" applyAlignment="1" applyProtection="1">
      <alignment horizontal="center" vertical="center"/>
      <protection locked="0" hidden="1"/>
    </xf>
    <xf numFmtId="177" fontId="65" fillId="0" borderId="33" xfId="6" applyNumberFormat="1" applyFont="1" applyBorder="1" applyAlignment="1" applyProtection="1">
      <alignment horizontal="center" vertical="center"/>
      <protection locked="0" hidden="1"/>
    </xf>
    <xf numFmtId="191" fontId="65" fillId="0" borderId="107" xfId="6" applyNumberFormat="1" applyFont="1" applyBorder="1" applyAlignment="1" applyProtection="1">
      <alignment horizontal="center" vertical="center"/>
      <protection locked="0" hidden="1"/>
    </xf>
    <xf numFmtId="191" fontId="65" fillId="0" borderId="39" xfId="6" applyNumberFormat="1" applyFont="1" applyBorder="1" applyAlignment="1" applyProtection="1">
      <alignment horizontal="center" vertical="center"/>
      <protection locked="0" hidden="1"/>
    </xf>
    <xf numFmtId="191" fontId="65" fillId="0" borderId="40" xfId="6" applyNumberFormat="1" applyFont="1" applyBorder="1" applyAlignment="1" applyProtection="1">
      <alignment horizontal="center" vertical="center"/>
      <protection locked="0" hidden="1"/>
    </xf>
    <xf numFmtId="191" fontId="65" fillId="0" borderId="32" xfId="6" applyNumberFormat="1" applyFont="1" applyBorder="1" applyAlignment="1" applyProtection="1">
      <alignment horizontal="center" vertical="center"/>
      <protection locked="0" hidden="1"/>
    </xf>
    <xf numFmtId="191" fontId="65" fillId="0" borderId="29" xfId="6" applyNumberFormat="1" applyFont="1" applyBorder="1" applyAlignment="1" applyProtection="1">
      <alignment horizontal="center" vertical="center"/>
      <protection locked="0" hidden="1"/>
    </xf>
    <xf numFmtId="191" fontId="65" fillId="0" borderId="33" xfId="6" applyNumberFormat="1" applyFont="1" applyBorder="1" applyAlignment="1" applyProtection="1">
      <alignment horizontal="center" vertical="center"/>
      <protection locked="0" hidden="1"/>
    </xf>
    <xf numFmtId="194" fontId="64" fillId="0" borderId="107" xfId="6" applyNumberFormat="1" applyFont="1" applyBorder="1" applyAlignment="1" applyProtection="1">
      <alignment horizontal="center" vertical="center"/>
      <protection locked="0" hidden="1"/>
    </xf>
    <xf numFmtId="194" fontId="64" fillId="0" borderId="39" xfId="6" applyNumberFormat="1" applyFont="1" applyBorder="1" applyAlignment="1" applyProtection="1">
      <alignment horizontal="center" vertical="center"/>
      <protection locked="0" hidden="1"/>
    </xf>
    <xf numFmtId="194" fontId="64" fillId="0" borderId="32" xfId="6" applyNumberFormat="1" applyFont="1" applyBorder="1" applyAlignment="1" applyProtection="1">
      <alignment horizontal="center" vertical="center"/>
      <protection locked="0" hidden="1"/>
    </xf>
    <xf numFmtId="194" fontId="64" fillId="0" borderId="29" xfId="6" applyNumberFormat="1" applyFont="1" applyBorder="1" applyAlignment="1" applyProtection="1">
      <alignment horizontal="center" vertical="center"/>
      <protection locked="0" hidden="1"/>
    </xf>
    <xf numFmtId="0" fontId="64" fillId="0" borderId="40" xfId="6" applyFont="1" applyBorder="1" applyAlignment="1" applyProtection="1">
      <alignment horizontal="center" vertical="center"/>
      <protection hidden="1"/>
    </xf>
    <xf numFmtId="0" fontId="64" fillId="0" borderId="33" xfId="6" applyFont="1" applyBorder="1" applyAlignment="1" applyProtection="1">
      <alignment horizontal="center" vertical="center"/>
      <protection hidden="1"/>
    </xf>
    <xf numFmtId="0" fontId="65" fillId="0" borderId="107" xfId="6" applyFont="1" applyBorder="1" applyAlignment="1" applyProtection="1">
      <alignment horizontal="center" vertical="center" wrapText="1"/>
      <protection locked="0" hidden="1"/>
    </xf>
    <xf numFmtId="0" fontId="65" fillId="0" borderId="39" xfId="6" applyFont="1" applyBorder="1" applyAlignment="1" applyProtection="1">
      <alignment horizontal="center" vertical="center" wrapText="1"/>
      <protection locked="0" hidden="1"/>
    </xf>
    <xf numFmtId="0" fontId="65" fillId="0" borderId="40" xfId="6" applyFont="1" applyBorder="1" applyAlignment="1" applyProtection="1">
      <alignment horizontal="center" vertical="center" wrapText="1"/>
      <protection locked="0" hidden="1"/>
    </xf>
    <xf numFmtId="0" fontId="65" fillId="0" borderId="32" xfId="6" applyFont="1" applyBorder="1" applyAlignment="1" applyProtection="1">
      <alignment horizontal="center" vertical="center" wrapText="1"/>
      <protection locked="0" hidden="1"/>
    </xf>
    <xf numFmtId="0" fontId="65" fillId="0" borderId="29" xfId="6" applyFont="1" applyBorder="1" applyAlignment="1" applyProtection="1">
      <alignment horizontal="center" vertical="center" wrapText="1"/>
      <protection locked="0" hidden="1"/>
    </xf>
    <xf numFmtId="0" fontId="65" fillId="0" borderId="33" xfId="6" applyFont="1" applyBorder="1" applyAlignment="1" applyProtection="1">
      <alignment horizontal="center" vertical="center" wrapText="1"/>
      <protection locked="0" hidden="1"/>
    </xf>
    <xf numFmtId="0" fontId="65" fillId="0" borderId="72" xfId="6" applyFont="1" applyBorder="1" applyAlignment="1" applyProtection="1">
      <alignment horizontal="center" vertical="center" wrapText="1"/>
      <protection locked="0" hidden="1"/>
    </xf>
    <xf numFmtId="0" fontId="65" fillId="0" borderId="108" xfId="6" applyFont="1" applyBorder="1" applyAlignment="1" applyProtection="1">
      <alignment horizontal="center" vertical="center" wrapText="1"/>
      <protection locked="0" hidden="1"/>
    </xf>
    <xf numFmtId="0" fontId="65" fillId="0" borderId="73" xfId="6" applyFont="1" applyBorder="1" applyAlignment="1" applyProtection="1">
      <alignment horizontal="center" vertical="center" wrapText="1"/>
      <protection locked="0" hidden="1"/>
    </xf>
    <xf numFmtId="0" fontId="64" fillId="0" borderId="5" xfId="6" applyFont="1" applyBorder="1" applyAlignment="1" applyProtection="1">
      <alignment horizontal="center" vertical="center"/>
      <protection locked="0" hidden="1"/>
    </xf>
    <xf numFmtId="0" fontId="64" fillId="0" borderId="0" xfId="6" applyFont="1" applyAlignment="1" applyProtection="1">
      <alignment horizontal="center" vertical="center"/>
      <protection locked="0" hidden="1"/>
    </xf>
    <xf numFmtId="0" fontId="64" fillId="0" borderId="106" xfId="6" applyFont="1" applyBorder="1" applyAlignment="1" applyProtection="1">
      <alignment horizontal="center" vertical="center"/>
      <protection locked="0" hidden="1"/>
    </xf>
    <xf numFmtId="0" fontId="64" fillId="0" borderId="68" xfId="6" applyFont="1" applyBorder="1" applyAlignment="1" applyProtection="1">
      <alignment horizontal="center" vertical="center"/>
      <protection locked="0" hidden="1"/>
    </xf>
    <xf numFmtId="0" fontId="64" fillId="0" borderId="69" xfId="6" applyFont="1" applyBorder="1" applyAlignment="1" applyProtection="1">
      <alignment horizontal="center" vertical="center"/>
      <protection locked="0" hidden="1"/>
    </xf>
    <xf numFmtId="0" fontId="64" fillId="0" borderId="70" xfId="6" applyFont="1" applyBorder="1" applyAlignment="1" applyProtection="1">
      <alignment horizontal="center" vertical="center"/>
      <protection locked="0" hidden="1"/>
    </xf>
    <xf numFmtId="177" fontId="65" fillId="0" borderId="68" xfId="6" applyNumberFormat="1" applyFont="1" applyBorder="1" applyAlignment="1" applyProtection="1">
      <alignment horizontal="center" vertical="center"/>
      <protection locked="0" hidden="1"/>
    </xf>
    <xf numFmtId="177" fontId="65" fillId="0" borderId="70" xfId="6" applyNumberFormat="1" applyFont="1" applyBorder="1" applyAlignment="1" applyProtection="1">
      <alignment horizontal="center" vertical="center"/>
      <protection locked="0" hidden="1"/>
    </xf>
    <xf numFmtId="177" fontId="65" fillId="0" borderId="107" xfId="6" applyNumberFormat="1" applyFont="1" applyBorder="1" applyAlignment="1" applyProtection="1">
      <alignment horizontal="center" vertical="center" wrapText="1"/>
      <protection locked="0" hidden="1"/>
    </xf>
    <xf numFmtId="177" fontId="65" fillId="0" borderId="39" xfId="6" applyNumberFormat="1" applyFont="1" applyBorder="1" applyAlignment="1" applyProtection="1">
      <alignment horizontal="center" vertical="center" wrapText="1"/>
      <protection locked="0" hidden="1"/>
    </xf>
    <xf numFmtId="177" fontId="65" fillId="0" borderId="40" xfId="6" applyNumberFormat="1" applyFont="1" applyBorder="1" applyAlignment="1" applyProtection="1">
      <alignment horizontal="center" vertical="center" wrapText="1"/>
      <protection locked="0" hidden="1"/>
    </xf>
    <xf numFmtId="177" fontId="65" fillId="0" borderId="32" xfId="6" applyNumberFormat="1" applyFont="1" applyBorder="1" applyAlignment="1" applyProtection="1">
      <alignment horizontal="center" vertical="center" wrapText="1"/>
      <protection locked="0" hidden="1"/>
    </xf>
    <xf numFmtId="177" fontId="65" fillId="0" borderId="29" xfId="6" applyNumberFormat="1" applyFont="1" applyBorder="1" applyAlignment="1" applyProtection="1">
      <alignment horizontal="center" vertical="center" wrapText="1"/>
      <protection locked="0" hidden="1"/>
    </xf>
    <xf numFmtId="177" fontId="65" fillId="0" borderId="33" xfId="6" applyNumberFormat="1" applyFont="1" applyBorder="1" applyAlignment="1" applyProtection="1">
      <alignment horizontal="center" vertical="center" wrapText="1"/>
      <protection locked="0" hidden="1"/>
    </xf>
    <xf numFmtId="177" fontId="65" fillId="0" borderId="72" xfId="6" applyNumberFormat="1" applyFont="1" applyBorder="1" applyAlignment="1" applyProtection="1">
      <alignment horizontal="center" vertical="center"/>
      <protection locked="0" hidden="1"/>
    </xf>
    <xf numFmtId="177" fontId="65" fillId="0" borderId="73" xfId="6" applyNumberFormat="1" applyFont="1" applyBorder="1" applyAlignment="1" applyProtection="1">
      <alignment horizontal="center" vertical="center"/>
      <protection locked="0" hidden="1"/>
    </xf>
    <xf numFmtId="193" fontId="65" fillId="0" borderId="107" xfId="6" applyNumberFormat="1" applyFont="1" applyBorder="1" applyAlignment="1" applyProtection="1">
      <alignment horizontal="center" vertical="center"/>
      <protection locked="0" hidden="1"/>
    </xf>
    <xf numFmtId="193" fontId="65" fillId="0" borderId="39" xfId="6" applyNumberFormat="1" applyFont="1" applyBorder="1" applyAlignment="1" applyProtection="1">
      <alignment horizontal="center" vertical="center"/>
      <protection locked="0" hidden="1"/>
    </xf>
    <xf numFmtId="193" fontId="65" fillId="0" borderId="40" xfId="6" applyNumberFormat="1" applyFont="1" applyBorder="1" applyAlignment="1" applyProtection="1">
      <alignment horizontal="center" vertical="center"/>
      <protection locked="0" hidden="1"/>
    </xf>
    <xf numFmtId="193" fontId="65" fillId="0" borderId="32" xfId="6" applyNumberFormat="1" applyFont="1" applyBorder="1" applyAlignment="1" applyProtection="1">
      <alignment horizontal="center" vertical="center"/>
      <protection locked="0" hidden="1"/>
    </xf>
    <xf numFmtId="193" fontId="65" fillId="0" borderId="29" xfId="6" applyNumberFormat="1" applyFont="1" applyBorder="1" applyAlignment="1" applyProtection="1">
      <alignment horizontal="center" vertical="center"/>
      <protection locked="0" hidden="1"/>
    </xf>
    <xf numFmtId="193" fontId="65" fillId="0" borderId="33" xfId="6" applyNumberFormat="1" applyFont="1" applyBorder="1" applyAlignment="1" applyProtection="1">
      <alignment horizontal="center" vertical="center"/>
      <protection locked="0" hidden="1"/>
    </xf>
    <xf numFmtId="193" fontId="65" fillId="13" borderId="107" xfId="6" applyNumberFormat="1" applyFont="1" applyFill="1" applyBorder="1" applyAlignment="1" applyProtection="1">
      <alignment horizontal="center" vertical="center"/>
      <protection locked="0" hidden="1"/>
    </xf>
    <xf numFmtId="193" fontId="65" fillId="13" borderId="39" xfId="6" applyNumberFormat="1" applyFont="1" applyFill="1" applyBorder="1" applyAlignment="1" applyProtection="1">
      <alignment horizontal="center" vertical="center"/>
      <protection locked="0" hidden="1"/>
    </xf>
    <xf numFmtId="193" fontId="65" fillId="13" borderId="40" xfId="6" applyNumberFormat="1" applyFont="1" applyFill="1" applyBorder="1" applyAlignment="1" applyProtection="1">
      <alignment horizontal="center" vertical="center"/>
      <protection locked="0" hidden="1"/>
    </xf>
    <xf numFmtId="193" fontId="65" fillId="13" borderId="32" xfId="6" applyNumberFormat="1" applyFont="1" applyFill="1" applyBorder="1" applyAlignment="1" applyProtection="1">
      <alignment horizontal="center" vertical="center"/>
      <protection locked="0" hidden="1"/>
    </xf>
    <xf numFmtId="193" fontId="65" fillId="13" borderId="29" xfId="6" applyNumberFormat="1" applyFont="1" applyFill="1" applyBorder="1" applyAlignment="1" applyProtection="1">
      <alignment horizontal="center" vertical="center"/>
      <protection locked="0" hidden="1"/>
    </xf>
    <xf numFmtId="193" fontId="65" fillId="13" borderId="33" xfId="6" applyNumberFormat="1" applyFont="1" applyFill="1" applyBorder="1" applyAlignment="1" applyProtection="1">
      <alignment horizontal="center" vertical="center"/>
      <protection locked="0" hidden="1"/>
    </xf>
    <xf numFmtId="5" fontId="0" fillId="0" borderId="32" xfId="0" applyNumberFormat="1" applyBorder="1" applyAlignment="1">
      <alignment horizontal="center" vertical="center"/>
    </xf>
    <xf numFmtId="5" fontId="0" fillId="0" borderId="29" xfId="0" applyNumberFormat="1" applyBorder="1" applyAlignment="1">
      <alignment horizontal="center" vertical="center"/>
    </xf>
    <xf numFmtId="5" fontId="0" fillId="0" borderId="33" xfId="0" applyNumberFormat="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80" xfId="0" applyFill="1" applyBorder="1" applyAlignment="1">
      <alignment horizontal="center" vertical="center"/>
    </xf>
    <xf numFmtId="0" fontId="0" fillId="0" borderId="0" xfId="3" applyFont="1" applyAlignment="1" applyProtection="1">
      <alignment horizontal="center"/>
      <protection hidden="1"/>
    </xf>
    <xf numFmtId="0" fontId="2" fillId="5" borderId="27" xfId="3" applyFill="1" applyBorder="1" applyAlignment="1" applyProtection="1">
      <alignment horizontal="center" vertical="center"/>
      <protection hidden="1"/>
    </xf>
    <xf numFmtId="0" fontId="2" fillId="5" borderId="28" xfId="3" applyFill="1" applyBorder="1" applyAlignment="1" applyProtection="1">
      <alignment horizontal="center" vertical="center"/>
      <protection hidden="1"/>
    </xf>
    <xf numFmtId="0" fontId="2" fillId="5" borderId="80" xfId="3" applyFill="1" applyBorder="1" applyAlignment="1" applyProtection="1">
      <alignment horizontal="center" vertical="center"/>
      <protection hidden="1"/>
    </xf>
    <xf numFmtId="0" fontId="50" fillId="0" borderId="104" xfId="3" applyFont="1" applyBorder="1" applyAlignment="1" applyProtection="1">
      <alignment horizontal="center"/>
      <protection locked="0" hidden="1"/>
    </xf>
    <xf numFmtId="0" fontId="47" fillId="0" borderId="0" xfId="3" applyFont="1" applyAlignment="1" applyProtection="1">
      <alignment horizontal="center"/>
      <protection hidden="1"/>
    </xf>
    <xf numFmtId="0" fontId="0" fillId="5" borderId="1"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5" fontId="0" fillId="0" borderId="10" xfId="0" applyNumberFormat="1" applyBorder="1" applyAlignment="1">
      <alignment horizontal="center"/>
    </xf>
    <xf numFmtId="5" fontId="0" fillId="0" borderId="7" xfId="0" applyNumberFormat="1" applyBorder="1" applyAlignment="1">
      <alignment horizontal="center"/>
    </xf>
    <xf numFmtId="5" fontId="0" fillId="0" borderId="8" xfId="0" applyNumberFormat="1" applyBorder="1" applyAlignment="1">
      <alignment horizontal="center"/>
    </xf>
    <xf numFmtId="187" fontId="2" fillId="0" borderId="42" xfId="3" applyNumberFormat="1" applyFill="1" applyBorder="1" applyAlignment="1" applyProtection="1">
      <alignment horizontal="center"/>
      <protection hidden="1"/>
    </xf>
    <xf numFmtId="187" fontId="2" fillId="0" borderId="42" xfId="3" applyNumberFormat="1" applyFont="1" applyFill="1" applyBorder="1" applyAlignment="1" applyProtection="1">
      <alignment horizontal="center"/>
      <protection hidden="1"/>
    </xf>
  </cellXfs>
  <cellStyles count="8">
    <cellStyle name="ハイパーリンク" xfId="5" builtinId="8"/>
    <cellStyle name="桁区切り 2" xfId="1" xr:uid="{00000000-0005-0000-0000-000000000000}"/>
    <cellStyle name="標準" xfId="0" builtinId="0"/>
    <cellStyle name="標準 2" xfId="2" xr:uid="{00000000-0005-0000-0000-000002000000}"/>
    <cellStyle name="標準 2 2" xfId="3" xr:uid="{159DB055-5538-4471-B118-E3DF35526851}"/>
    <cellStyle name="標準 2 2 2" xfId="7" xr:uid="{6049037A-470E-4F1F-A12C-A27F978D9E1A}"/>
    <cellStyle name="標準 3" xfId="4" xr:uid="{CCEB75AF-28E0-43E6-BB8C-4B39DEE63B91}"/>
    <cellStyle name="標準 4" xfId="6" xr:uid="{797D0F7F-0CA2-454E-9899-E8BEEA76C809}"/>
  </cellStyles>
  <dxfs count="128">
    <dxf>
      <font>
        <color rgb="FFFF0000"/>
      </font>
    </dxf>
    <dxf>
      <fill>
        <patternFill>
          <bgColor theme="5" tint="0.79998168889431442"/>
        </patternFill>
      </fill>
    </dxf>
    <dxf>
      <font>
        <color rgb="FFFF0000"/>
      </font>
      <fill>
        <patternFill>
          <bgColor theme="9" tint="0.79998168889431442"/>
        </patternFill>
      </fill>
    </dxf>
    <dxf>
      <font>
        <color rgb="FF0000FF"/>
      </font>
      <fill>
        <patternFill patternType="solid">
          <bgColor theme="4" tint="0.79998168889431442"/>
        </patternFill>
      </fill>
    </dxf>
    <dxf>
      <font>
        <color rgb="FFFF0000"/>
      </font>
    </dxf>
    <dxf>
      <fill>
        <patternFill>
          <bgColor rgb="FFFCECC0"/>
        </patternFill>
      </fill>
    </dxf>
    <dxf>
      <fill>
        <patternFill>
          <bgColor theme="0"/>
        </patternFill>
      </fill>
    </dxf>
    <dxf>
      <font>
        <color rgb="FFFF0000"/>
      </font>
    </dxf>
    <dxf>
      <fill>
        <patternFill>
          <bgColor rgb="FFFCECC0"/>
        </patternFill>
      </fill>
    </dxf>
    <dxf>
      <fill>
        <patternFill>
          <bgColor theme="0"/>
        </patternFill>
      </fill>
    </dxf>
    <dxf>
      <font>
        <color rgb="FFFF0000"/>
      </font>
    </dxf>
    <dxf>
      <fill>
        <patternFill>
          <bgColor rgb="FFFCECC0"/>
        </patternFill>
      </fill>
    </dxf>
    <dxf>
      <fill>
        <patternFill>
          <bgColor theme="0"/>
        </patternFill>
      </fill>
    </dxf>
    <dxf>
      <font>
        <color rgb="FFFF0000"/>
      </font>
    </dxf>
    <dxf>
      <fill>
        <patternFill>
          <bgColor rgb="FFFCECC0"/>
        </patternFill>
      </fill>
    </dxf>
    <dxf>
      <fill>
        <patternFill>
          <bgColor theme="0"/>
        </patternFill>
      </fill>
    </dxf>
    <dxf>
      <font>
        <color theme="0"/>
      </font>
    </dxf>
    <dxf>
      <font>
        <color theme="0"/>
      </font>
    </dxf>
    <dxf>
      <font>
        <color theme="0"/>
      </font>
    </dxf>
    <dxf>
      <font>
        <color theme="0"/>
      </font>
    </dxf>
    <dxf>
      <font>
        <color rgb="FFFF0000"/>
      </font>
    </dxf>
    <dxf>
      <fill>
        <patternFill>
          <bgColor theme="9" tint="0.59996337778862885"/>
        </patternFill>
      </fill>
    </dxf>
    <dxf>
      <font>
        <color rgb="FFFF0000"/>
      </font>
    </dxf>
    <dxf>
      <fill>
        <patternFill>
          <bgColor theme="9" tint="0.59996337778862885"/>
        </patternFill>
      </fill>
    </dxf>
    <dxf>
      <fill>
        <patternFill>
          <bgColor theme="9" tint="0.59996337778862885"/>
        </patternFill>
      </fill>
    </dxf>
    <dxf>
      <font>
        <color rgb="FFFF0000"/>
      </font>
    </dxf>
    <dxf>
      <fill>
        <patternFill>
          <bgColor theme="9" tint="0.59996337778862885"/>
        </patternFill>
      </fill>
    </dxf>
    <dxf>
      <font>
        <color rgb="FFFF0000"/>
      </font>
    </dxf>
    <dxf>
      <font>
        <color rgb="FFFF0000"/>
      </font>
    </dxf>
    <dxf>
      <fill>
        <patternFill>
          <bgColor rgb="FFFCECC0"/>
        </patternFill>
      </fill>
    </dxf>
    <dxf>
      <fill>
        <patternFill>
          <bgColor theme="0"/>
        </patternFill>
      </fill>
    </dxf>
    <dxf>
      <font>
        <color rgb="FFFF0000"/>
      </font>
    </dxf>
    <dxf>
      <fill>
        <patternFill>
          <bgColor rgb="FFFCECC0"/>
        </patternFill>
      </fill>
    </dxf>
    <dxf>
      <fill>
        <patternFill>
          <bgColor theme="0"/>
        </patternFill>
      </fill>
    </dxf>
    <dxf>
      <font>
        <color rgb="FFFF0000"/>
      </font>
    </dxf>
    <dxf>
      <fill>
        <patternFill>
          <bgColor rgb="FFFCECC0"/>
        </patternFill>
      </fill>
    </dxf>
    <dxf>
      <fill>
        <patternFill>
          <bgColor theme="0"/>
        </patternFill>
      </fill>
    </dxf>
    <dxf>
      <font>
        <color rgb="FFFF0000"/>
      </font>
    </dxf>
    <dxf>
      <fill>
        <patternFill>
          <bgColor rgb="FFFCECC0"/>
        </patternFill>
      </fill>
    </dxf>
    <dxf>
      <fill>
        <patternFill>
          <bgColor theme="0"/>
        </patternFill>
      </fill>
    </dxf>
    <dxf>
      <font>
        <color theme="0"/>
      </font>
    </dxf>
    <dxf>
      <font>
        <color theme="0"/>
      </font>
    </dxf>
    <dxf>
      <font>
        <color theme="0"/>
      </font>
    </dxf>
    <dxf>
      <font>
        <color theme="0"/>
      </font>
    </dxf>
    <dxf>
      <fill>
        <patternFill>
          <bgColor theme="9" tint="0.59996337778862885"/>
        </patternFill>
      </fill>
    </dxf>
    <dxf>
      <font>
        <color rgb="FFFF0000"/>
      </font>
    </dxf>
    <dxf>
      <fill>
        <patternFill>
          <bgColor theme="9" tint="0.59996337778862885"/>
        </patternFill>
      </fill>
    </dxf>
    <dxf>
      <font>
        <color rgb="FFFF0000"/>
      </font>
    </dxf>
    <dxf>
      <font>
        <color rgb="FFFF0000"/>
      </font>
    </dxf>
    <dxf>
      <fill>
        <patternFill>
          <bgColor theme="9" tint="0.59996337778862885"/>
        </patternFill>
      </fill>
    </dxf>
    <dxf>
      <font>
        <color rgb="FFFF0000"/>
      </font>
    </dxf>
    <dxf>
      <fill>
        <patternFill>
          <bgColor theme="9" tint="0.59996337778862885"/>
        </patternFill>
      </fill>
    </dxf>
    <dxf>
      <font>
        <color rgb="FFFF0000"/>
      </font>
    </dxf>
    <dxf>
      <fill>
        <patternFill>
          <bgColor rgb="FFFCECC0"/>
        </patternFill>
      </fill>
    </dxf>
    <dxf>
      <fill>
        <patternFill>
          <bgColor theme="0"/>
        </patternFill>
      </fill>
    </dxf>
    <dxf>
      <font>
        <color rgb="FFFF0000"/>
      </font>
    </dxf>
    <dxf>
      <fill>
        <patternFill>
          <bgColor rgb="FFFCECC0"/>
        </patternFill>
      </fill>
    </dxf>
    <dxf>
      <fill>
        <patternFill>
          <bgColor theme="0"/>
        </patternFill>
      </fill>
    </dxf>
    <dxf>
      <fill>
        <patternFill>
          <bgColor theme="0"/>
        </patternFill>
      </fill>
    </dxf>
    <dxf>
      <fill>
        <patternFill>
          <bgColor rgb="FFFCECC0"/>
        </patternFill>
      </fill>
    </dxf>
    <dxf>
      <font>
        <color rgb="FFFF0000"/>
      </font>
    </dxf>
    <dxf>
      <fill>
        <patternFill>
          <bgColor theme="0"/>
        </patternFill>
      </fill>
    </dxf>
    <dxf>
      <fill>
        <patternFill>
          <bgColor rgb="FFFCECC0"/>
        </patternFill>
      </fill>
    </dxf>
    <dxf>
      <font>
        <color rgb="FFFF0000"/>
      </font>
    </dxf>
    <dxf>
      <font>
        <color theme="0"/>
      </font>
    </dxf>
    <dxf>
      <font>
        <color theme="0"/>
      </font>
    </dxf>
    <dxf>
      <font>
        <color theme="0"/>
      </font>
    </dxf>
    <dxf>
      <font>
        <color theme="0"/>
      </font>
    </dxf>
    <dxf>
      <font>
        <color rgb="FFFF0000"/>
      </font>
    </dxf>
    <dxf>
      <fill>
        <patternFill>
          <bgColor theme="9" tint="0.59996337778862885"/>
        </patternFill>
      </fill>
    </dxf>
    <dxf>
      <fill>
        <patternFill>
          <bgColor theme="9" tint="0.59996337778862885"/>
        </patternFill>
      </fill>
    </dxf>
    <dxf>
      <font>
        <color rgb="FFFF0000"/>
      </font>
    </dxf>
    <dxf>
      <font>
        <color rgb="FFFF0000"/>
      </font>
    </dxf>
    <dxf>
      <fill>
        <patternFill>
          <bgColor theme="9" tint="0.59996337778862885"/>
        </patternFill>
      </fill>
    </dxf>
    <dxf>
      <font>
        <color rgb="FFFF0000"/>
      </font>
    </dxf>
    <dxf>
      <fill>
        <patternFill>
          <bgColor theme="9" tint="0.59996337778862885"/>
        </patternFill>
      </fill>
    </dxf>
    <dxf>
      <fill>
        <patternFill>
          <bgColor theme="5" tint="0.7999816888943144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ont>
        <color rgb="FFCC0000"/>
      </font>
    </dxf>
    <dxf>
      <numFmt numFmtId="196" formatCode=";;;"/>
    </dxf>
    <dxf>
      <font>
        <color theme="1"/>
      </font>
    </dxf>
    <dxf>
      <numFmt numFmtId="196" formatCode=";;;"/>
    </dxf>
    <dxf>
      <font>
        <color rgb="FFCC0000"/>
      </font>
    </dxf>
    <dxf>
      <font>
        <color theme="1"/>
      </font>
    </dxf>
    <dxf>
      <numFmt numFmtId="196" formatCode=";;;"/>
    </dxf>
    <dxf>
      <font>
        <color rgb="FFCC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8F8F2"/>
      <color rgb="FF3333FF"/>
      <color rgb="FF0000FF"/>
      <color rgb="FFCC0000"/>
      <color rgb="FFFCECC0"/>
      <color rgb="FFFFEEB7"/>
      <color rgb="FF808080"/>
      <color rgb="FFFFFCF3"/>
      <color rgb="FFFF7575"/>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685800</xdr:colOff>
          <xdr:row>135</xdr:row>
          <xdr:rowOff>133350</xdr:rowOff>
        </xdr:from>
        <xdr:to>
          <xdr:col>12</xdr:col>
          <xdr:colOff>285750</xdr:colOff>
          <xdr:row>137</xdr:row>
          <xdr:rowOff>28575</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1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17</xdr:row>
          <xdr:rowOff>114300</xdr:rowOff>
        </xdr:from>
        <xdr:to>
          <xdr:col>11</xdr:col>
          <xdr:colOff>1123950</xdr:colOff>
          <xdr:row>19</xdr:row>
          <xdr:rowOff>57150</xdr:rowOff>
        </xdr:to>
        <xdr:sp macro="" textlink="">
          <xdr:nvSpPr>
            <xdr:cNvPr id="7377" name="Check Box 209" hidden="1">
              <a:extLst>
                <a:ext uri="{63B3BB69-23CF-44E3-9099-C40C66FF867C}">
                  <a14:compatExt spid="_x0000_s7377"/>
                </a:ext>
                <a:ext uri="{FF2B5EF4-FFF2-40B4-BE49-F238E27FC236}">
                  <a16:creationId xmlns:a16="http://schemas.microsoft.com/office/drawing/2014/main" id="{00000000-0008-0000-01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21</xdr:row>
          <xdr:rowOff>114300</xdr:rowOff>
        </xdr:from>
        <xdr:to>
          <xdr:col>11</xdr:col>
          <xdr:colOff>1114425</xdr:colOff>
          <xdr:row>23</xdr:row>
          <xdr:rowOff>57150</xdr:rowOff>
        </xdr:to>
        <xdr:sp macro="" textlink="">
          <xdr:nvSpPr>
            <xdr:cNvPr id="7378" name="Check Box 210" hidden="1">
              <a:extLst>
                <a:ext uri="{63B3BB69-23CF-44E3-9099-C40C66FF867C}">
                  <a14:compatExt spid="_x0000_s7378"/>
                </a:ext>
                <a:ext uri="{FF2B5EF4-FFF2-40B4-BE49-F238E27FC236}">
                  <a16:creationId xmlns:a16="http://schemas.microsoft.com/office/drawing/2014/main" id="{00000000-0008-0000-01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25</xdr:row>
          <xdr:rowOff>114300</xdr:rowOff>
        </xdr:from>
        <xdr:to>
          <xdr:col>11</xdr:col>
          <xdr:colOff>1123950</xdr:colOff>
          <xdr:row>27</xdr:row>
          <xdr:rowOff>57150</xdr:rowOff>
        </xdr:to>
        <xdr:sp macro="" textlink="">
          <xdr:nvSpPr>
            <xdr:cNvPr id="7379" name="Check Box 211" hidden="1">
              <a:extLst>
                <a:ext uri="{63B3BB69-23CF-44E3-9099-C40C66FF867C}">
                  <a14:compatExt spid="_x0000_s7379"/>
                </a:ext>
                <a:ext uri="{FF2B5EF4-FFF2-40B4-BE49-F238E27FC236}">
                  <a16:creationId xmlns:a16="http://schemas.microsoft.com/office/drawing/2014/main" id="{00000000-0008-0000-01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29</xdr:row>
          <xdr:rowOff>114300</xdr:rowOff>
        </xdr:from>
        <xdr:to>
          <xdr:col>11</xdr:col>
          <xdr:colOff>1114425</xdr:colOff>
          <xdr:row>31</xdr:row>
          <xdr:rowOff>57150</xdr:rowOff>
        </xdr:to>
        <xdr:sp macro="" textlink="">
          <xdr:nvSpPr>
            <xdr:cNvPr id="7380" name="Check Box 212" hidden="1">
              <a:extLst>
                <a:ext uri="{63B3BB69-23CF-44E3-9099-C40C66FF867C}">
                  <a14:compatExt spid="_x0000_s7380"/>
                </a:ext>
                <a:ext uri="{FF2B5EF4-FFF2-40B4-BE49-F238E27FC236}">
                  <a16:creationId xmlns:a16="http://schemas.microsoft.com/office/drawing/2014/main" id="{00000000-0008-0000-01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33</xdr:row>
          <xdr:rowOff>114300</xdr:rowOff>
        </xdr:from>
        <xdr:to>
          <xdr:col>11</xdr:col>
          <xdr:colOff>1123950</xdr:colOff>
          <xdr:row>35</xdr:row>
          <xdr:rowOff>57150</xdr:rowOff>
        </xdr:to>
        <xdr:sp macro="" textlink="">
          <xdr:nvSpPr>
            <xdr:cNvPr id="7381" name="Check Box 213" hidden="1">
              <a:extLst>
                <a:ext uri="{63B3BB69-23CF-44E3-9099-C40C66FF867C}">
                  <a14:compatExt spid="_x0000_s7381"/>
                </a:ext>
                <a:ext uri="{FF2B5EF4-FFF2-40B4-BE49-F238E27FC236}">
                  <a16:creationId xmlns:a16="http://schemas.microsoft.com/office/drawing/2014/main" id="{00000000-0008-0000-01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37</xdr:row>
          <xdr:rowOff>114300</xdr:rowOff>
        </xdr:from>
        <xdr:to>
          <xdr:col>11</xdr:col>
          <xdr:colOff>1114425</xdr:colOff>
          <xdr:row>39</xdr:row>
          <xdr:rowOff>57150</xdr:rowOff>
        </xdr:to>
        <xdr:sp macro="" textlink="">
          <xdr:nvSpPr>
            <xdr:cNvPr id="7382" name="Check Box 214" hidden="1">
              <a:extLst>
                <a:ext uri="{63B3BB69-23CF-44E3-9099-C40C66FF867C}">
                  <a14:compatExt spid="_x0000_s7382"/>
                </a:ext>
                <a:ext uri="{FF2B5EF4-FFF2-40B4-BE49-F238E27FC236}">
                  <a16:creationId xmlns:a16="http://schemas.microsoft.com/office/drawing/2014/main" id="{00000000-0008-0000-01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41</xdr:row>
          <xdr:rowOff>114300</xdr:rowOff>
        </xdr:from>
        <xdr:to>
          <xdr:col>11</xdr:col>
          <xdr:colOff>1123950</xdr:colOff>
          <xdr:row>43</xdr:row>
          <xdr:rowOff>57150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45</xdr:row>
          <xdr:rowOff>114300</xdr:rowOff>
        </xdr:from>
        <xdr:to>
          <xdr:col>11</xdr:col>
          <xdr:colOff>1114425</xdr:colOff>
          <xdr:row>47</xdr:row>
          <xdr:rowOff>57150</xdr:rowOff>
        </xdr:to>
        <xdr:sp macro="" textlink="">
          <xdr:nvSpPr>
            <xdr:cNvPr id="7384" name="Check Box 216" hidden="1">
              <a:extLst>
                <a:ext uri="{63B3BB69-23CF-44E3-9099-C40C66FF867C}">
                  <a14:compatExt spid="_x0000_s7384"/>
                </a:ext>
                <a:ext uri="{FF2B5EF4-FFF2-40B4-BE49-F238E27FC236}">
                  <a16:creationId xmlns:a16="http://schemas.microsoft.com/office/drawing/2014/main" id="{00000000-0008-0000-01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49</xdr:row>
          <xdr:rowOff>114300</xdr:rowOff>
        </xdr:from>
        <xdr:to>
          <xdr:col>11</xdr:col>
          <xdr:colOff>1123950</xdr:colOff>
          <xdr:row>51</xdr:row>
          <xdr:rowOff>57150</xdr:rowOff>
        </xdr:to>
        <xdr:sp macro="" textlink="">
          <xdr:nvSpPr>
            <xdr:cNvPr id="7385" name="Check Box 217" hidden="1">
              <a:extLst>
                <a:ext uri="{63B3BB69-23CF-44E3-9099-C40C66FF867C}">
                  <a14:compatExt spid="_x0000_s7385"/>
                </a:ext>
                <a:ext uri="{FF2B5EF4-FFF2-40B4-BE49-F238E27FC236}">
                  <a16:creationId xmlns:a16="http://schemas.microsoft.com/office/drawing/2014/main" id="{00000000-0008-0000-01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53</xdr:row>
          <xdr:rowOff>114300</xdr:rowOff>
        </xdr:from>
        <xdr:to>
          <xdr:col>11</xdr:col>
          <xdr:colOff>1114425</xdr:colOff>
          <xdr:row>55</xdr:row>
          <xdr:rowOff>57150</xdr:rowOff>
        </xdr:to>
        <xdr:sp macro="" textlink="">
          <xdr:nvSpPr>
            <xdr:cNvPr id="7386" name="Check Box 218" hidden="1">
              <a:extLst>
                <a:ext uri="{63B3BB69-23CF-44E3-9099-C40C66FF867C}">
                  <a14:compatExt spid="_x0000_s7386"/>
                </a:ext>
                <a:ext uri="{FF2B5EF4-FFF2-40B4-BE49-F238E27FC236}">
                  <a16:creationId xmlns:a16="http://schemas.microsoft.com/office/drawing/2014/main" id="{00000000-0008-0000-01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57</xdr:row>
          <xdr:rowOff>114300</xdr:rowOff>
        </xdr:from>
        <xdr:to>
          <xdr:col>11</xdr:col>
          <xdr:colOff>1123950</xdr:colOff>
          <xdr:row>62</xdr:row>
          <xdr:rowOff>66675</xdr:rowOff>
        </xdr:to>
        <xdr:sp macro="" textlink="">
          <xdr:nvSpPr>
            <xdr:cNvPr id="7387" name="Check Box 219" hidden="1">
              <a:extLst>
                <a:ext uri="{63B3BB69-23CF-44E3-9099-C40C66FF867C}">
                  <a14:compatExt spid="_x0000_s7387"/>
                </a:ext>
                <a:ext uri="{FF2B5EF4-FFF2-40B4-BE49-F238E27FC236}">
                  <a16:creationId xmlns:a16="http://schemas.microsoft.com/office/drawing/2014/main" id="{00000000-0008-0000-01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64</xdr:row>
          <xdr:rowOff>114300</xdr:rowOff>
        </xdr:from>
        <xdr:to>
          <xdr:col>11</xdr:col>
          <xdr:colOff>1114425</xdr:colOff>
          <xdr:row>66</xdr:row>
          <xdr:rowOff>57150</xdr:rowOff>
        </xdr:to>
        <xdr:sp macro="" textlink="">
          <xdr:nvSpPr>
            <xdr:cNvPr id="7388" name="Check Box 220" hidden="1">
              <a:extLst>
                <a:ext uri="{63B3BB69-23CF-44E3-9099-C40C66FF867C}">
                  <a14:compatExt spid="_x0000_s7388"/>
                </a:ext>
                <a:ext uri="{FF2B5EF4-FFF2-40B4-BE49-F238E27FC236}">
                  <a16:creationId xmlns:a16="http://schemas.microsoft.com/office/drawing/2014/main" id="{00000000-0008-0000-01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68</xdr:row>
          <xdr:rowOff>114300</xdr:rowOff>
        </xdr:from>
        <xdr:to>
          <xdr:col>11</xdr:col>
          <xdr:colOff>1123950</xdr:colOff>
          <xdr:row>70</xdr:row>
          <xdr:rowOff>57150</xdr:rowOff>
        </xdr:to>
        <xdr:sp macro="" textlink="">
          <xdr:nvSpPr>
            <xdr:cNvPr id="7389" name="Check Box 221" hidden="1">
              <a:extLst>
                <a:ext uri="{63B3BB69-23CF-44E3-9099-C40C66FF867C}">
                  <a14:compatExt spid="_x0000_s7389"/>
                </a:ext>
                <a:ext uri="{FF2B5EF4-FFF2-40B4-BE49-F238E27FC236}">
                  <a16:creationId xmlns:a16="http://schemas.microsoft.com/office/drawing/2014/main" id="{00000000-0008-0000-0100-0000D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72</xdr:row>
          <xdr:rowOff>114300</xdr:rowOff>
        </xdr:from>
        <xdr:to>
          <xdr:col>11</xdr:col>
          <xdr:colOff>1114425</xdr:colOff>
          <xdr:row>74</xdr:row>
          <xdr:rowOff>57150</xdr:rowOff>
        </xdr:to>
        <xdr:sp macro="" textlink="">
          <xdr:nvSpPr>
            <xdr:cNvPr id="7390" name="Check Box 222" hidden="1">
              <a:extLst>
                <a:ext uri="{63B3BB69-23CF-44E3-9099-C40C66FF867C}">
                  <a14:compatExt spid="_x0000_s7390"/>
                </a:ext>
                <a:ext uri="{FF2B5EF4-FFF2-40B4-BE49-F238E27FC236}">
                  <a16:creationId xmlns:a16="http://schemas.microsoft.com/office/drawing/2014/main" id="{00000000-0008-0000-01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76</xdr:row>
          <xdr:rowOff>114300</xdr:rowOff>
        </xdr:from>
        <xdr:to>
          <xdr:col>11</xdr:col>
          <xdr:colOff>1123950</xdr:colOff>
          <xdr:row>78</xdr:row>
          <xdr:rowOff>57150</xdr:rowOff>
        </xdr:to>
        <xdr:sp macro="" textlink="">
          <xdr:nvSpPr>
            <xdr:cNvPr id="7391" name="Check Box 223" hidden="1">
              <a:extLst>
                <a:ext uri="{63B3BB69-23CF-44E3-9099-C40C66FF867C}">
                  <a14:compatExt spid="_x0000_s7391"/>
                </a:ext>
                <a:ext uri="{FF2B5EF4-FFF2-40B4-BE49-F238E27FC236}">
                  <a16:creationId xmlns:a16="http://schemas.microsoft.com/office/drawing/2014/main" id="{00000000-0008-0000-01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80</xdr:row>
          <xdr:rowOff>114300</xdr:rowOff>
        </xdr:from>
        <xdr:to>
          <xdr:col>11</xdr:col>
          <xdr:colOff>1114425</xdr:colOff>
          <xdr:row>82</xdr:row>
          <xdr:rowOff>57150</xdr:rowOff>
        </xdr:to>
        <xdr:sp macro="" textlink="">
          <xdr:nvSpPr>
            <xdr:cNvPr id="7392" name="Check Box 224" hidden="1">
              <a:extLst>
                <a:ext uri="{63B3BB69-23CF-44E3-9099-C40C66FF867C}">
                  <a14:compatExt spid="_x0000_s7392"/>
                </a:ext>
                <a:ext uri="{FF2B5EF4-FFF2-40B4-BE49-F238E27FC236}">
                  <a16:creationId xmlns:a16="http://schemas.microsoft.com/office/drawing/2014/main" id="{00000000-0008-0000-0100-0000E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84</xdr:row>
          <xdr:rowOff>114300</xdr:rowOff>
        </xdr:from>
        <xdr:to>
          <xdr:col>12</xdr:col>
          <xdr:colOff>0</xdr:colOff>
          <xdr:row>86</xdr:row>
          <xdr:rowOff>57150</xdr:rowOff>
        </xdr:to>
        <xdr:sp macro="" textlink="">
          <xdr:nvSpPr>
            <xdr:cNvPr id="7393" name="Check Box 225" hidden="1">
              <a:extLst>
                <a:ext uri="{63B3BB69-23CF-44E3-9099-C40C66FF867C}">
                  <a14:compatExt spid="_x0000_s7393"/>
                </a:ext>
                <a:ext uri="{FF2B5EF4-FFF2-40B4-BE49-F238E27FC236}">
                  <a16:creationId xmlns:a16="http://schemas.microsoft.com/office/drawing/2014/main" id="{00000000-0008-0000-0100-0000E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88</xdr:row>
          <xdr:rowOff>114300</xdr:rowOff>
        </xdr:from>
        <xdr:to>
          <xdr:col>11</xdr:col>
          <xdr:colOff>1114425</xdr:colOff>
          <xdr:row>90</xdr:row>
          <xdr:rowOff>57150</xdr:rowOff>
        </xdr:to>
        <xdr:sp macro="" textlink="">
          <xdr:nvSpPr>
            <xdr:cNvPr id="7394" name="Check Box 226" hidden="1">
              <a:extLst>
                <a:ext uri="{63B3BB69-23CF-44E3-9099-C40C66FF867C}">
                  <a14:compatExt spid="_x0000_s7394"/>
                </a:ext>
                <a:ext uri="{FF2B5EF4-FFF2-40B4-BE49-F238E27FC236}">
                  <a16:creationId xmlns:a16="http://schemas.microsoft.com/office/drawing/2014/main" id="{00000000-0008-0000-01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92</xdr:row>
          <xdr:rowOff>114300</xdr:rowOff>
        </xdr:from>
        <xdr:to>
          <xdr:col>11</xdr:col>
          <xdr:colOff>1123950</xdr:colOff>
          <xdr:row>94</xdr:row>
          <xdr:rowOff>57150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1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96</xdr:row>
          <xdr:rowOff>114300</xdr:rowOff>
        </xdr:from>
        <xdr:to>
          <xdr:col>11</xdr:col>
          <xdr:colOff>1114425</xdr:colOff>
          <xdr:row>98</xdr:row>
          <xdr:rowOff>38100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1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100</xdr:row>
          <xdr:rowOff>114300</xdr:rowOff>
        </xdr:from>
        <xdr:to>
          <xdr:col>11</xdr:col>
          <xdr:colOff>1123950</xdr:colOff>
          <xdr:row>105</xdr:row>
          <xdr:rowOff>38100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1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107</xdr:row>
          <xdr:rowOff>114300</xdr:rowOff>
        </xdr:from>
        <xdr:to>
          <xdr:col>11</xdr:col>
          <xdr:colOff>1114425</xdr:colOff>
          <xdr:row>109</xdr:row>
          <xdr:rowOff>57150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1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111</xdr:row>
          <xdr:rowOff>114300</xdr:rowOff>
        </xdr:from>
        <xdr:to>
          <xdr:col>11</xdr:col>
          <xdr:colOff>1123950</xdr:colOff>
          <xdr:row>113</xdr:row>
          <xdr:rowOff>57150</xdr:rowOff>
        </xdr:to>
        <xdr:sp macro="" textlink="">
          <xdr:nvSpPr>
            <xdr:cNvPr id="7399" name="Check Box 231" hidden="1">
              <a:extLst>
                <a:ext uri="{63B3BB69-23CF-44E3-9099-C40C66FF867C}">
                  <a14:compatExt spid="_x0000_s7399"/>
                </a:ext>
                <a:ext uri="{FF2B5EF4-FFF2-40B4-BE49-F238E27FC236}">
                  <a16:creationId xmlns:a16="http://schemas.microsoft.com/office/drawing/2014/main" id="{00000000-0008-0000-01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115</xdr:row>
          <xdr:rowOff>114300</xdr:rowOff>
        </xdr:from>
        <xdr:to>
          <xdr:col>11</xdr:col>
          <xdr:colOff>1114425</xdr:colOff>
          <xdr:row>117</xdr:row>
          <xdr:rowOff>57150</xdr:rowOff>
        </xdr:to>
        <xdr:sp macro="" textlink="">
          <xdr:nvSpPr>
            <xdr:cNvPr id="7400" name="Check Box 232" hidden="1">
              <a:extLst>
                <a:ext uri="{63B3BB69-23CF-44E3-9099-C40C66FF867C}">
                  <a14:compatExt spid="_x0000_s7400"/>
                </a:ext>
                <a:ext uri="{FF2B5EF4-FFF2-40B4-BE49-F238E27FC236}">
                  <a16:creationId xmlns:a16="http://schemas.microsoft.com/office/drawing/2014/main" id="{00000000-0008-0000-0100-0000E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119</xdr:row>
          <xdr:rowOff>114300</xdr:rowOff>
        </xdr:from>
        <xdr:to>
          <xdr:col>11</xdr:col>
          <xdr:colOff>1123950</xdr:colOff>
          <xdr:row>121</xdr:row>
          <xdr:rowOff>57150</xdr:rowOff>
        </xdr:to>
        <xdr:sp macro="" textlink="">
          <xdr:nvSpPr>
            <xdr:cNvPr id="7401" name="Check Box 233" hidden="1">
              <a:extLst>
                <a:ext uri="{63B3BB69-23CF-44E3-9099-C40C66FF867C}">
                  <a14:compatExt spid="_x0000_s7401"/>
                </a:ext>
                <a:ext uri="{FF2B5EF4-FFF2-40B4-BE49-F238E27FC236}">
                  <a16:creationId xmlns:a16="http://schemas.microsoft.com/office/drawing/2014/main" id="{00000000-0008-0000-0100-0000E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123</xdr:row>
          <xdr:rowOff>114300</xdr:rowOff>
        </xdr:from>
        <xdr:to>
          <xdr:col>11</xdr:col>
          <xdr:colOff>1114425</xdr:colOff>
          <xdr:row>125</xdr:row>
          <xdr:rowOff>57150</xdr:rowOff>
        </xdr:to>
        <xdr:sp macro="" textlink="">
          <xdr:nvSpPr>
            <xdr:cNvPr id="7402" name="Check Box 234" hidden="1">
              <a:extLst>
                <a:ext uri="{63B3BB69-23CF-44E3-9099-C40C66FF867C}">
                  <a14:compatExt spid="_x0000_s7402"/>
                </a:ext>
                <a:ext uri="{FF2B5EF4-FFF2-40B4-BE49-F238E27FC236}">
                  <a16:creationId xmlns:a16="http://schemas.microsoft.com/office/drawing/2014/main" id="{00000000-0008-0000-0100-0000E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127</xdr:row>
          <xdr:rowOff>114300</xdr:rowOff>
        </xdr:from>
        <xdr:to>
          <xdr:col>11</xdr:col>
          <xdr:colOff>1123950</xdr:colOff>
          <xdr:row>129</xdr:row>
          <xdr:rowOff>57150</xdr:rowOff>
        </xdr:to>
        <xdr:sp macro="" textlink="">
          <xdr:nvSpPr>
            <xdr:cNvPr id="7403" name="Check Box 235" hidden="1">
              <a:extLst>
                <a:ext uri="{63B3BB69-23CF-44E3-9099-C40C66FF867C}">
                  <a14:compatExt spid="_x0000_s7403"/>
                </a:ext>
                <a:ext uri="{FF2B5EF4-FFF2-40B4-BE49-F238E27FC236}">
                  <a16:creationId xmlns:a16="http://schemas.microsoft.com/office/drawing/2014/main" id="{00000000-0008-0000-0100-0000E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131</xdr:row>
          <xdr:rowOff>114300</xdr:rowOff>
        </xdr:from>
        <xdr:to>
          <xdr:col>11</xdr:col>
          <xdr:colOff>1114425</xdr:colOff>
          <xdr:row>133</xdr:row>
          <xdr:rowOff>57150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1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139</xdr:row>
          <xdr:rowOff>114300</xdr:rowOff>
        </xdr:from>
        <xdr:to>
          <xdr:col>11</xdr:col>
          <xdr:colOff>1114425</xdr:colOff>
          <xdr:row>141</xdr:row>
          <xdr:rowOff>57150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1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143</xdr:row>
          <xdr:rowOff>161925</xdr:rowOff>
        </xdr:from>
        <xdr:to>
          <xdr:col>11</xdr:col>
          <xdr:colOff>1114425</xdr:colOff>
          <xdr:row>145</xdr:row>
          <xdr:rowOff>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1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往復</a:t>
              </a:r>
            </a:p>
          </xdr:txBody>
        </xdr:sp>
        <xdr:clientData/>
      </xdr:twoCellAnchor>
    </mc:Choice>
    <mc:Fallback/>
  </mc:AlternateContent>
  <xdr:twoCellAnchor>
    <xdr:from>
      <xdr:col>35</xdr:col>
      <xdr:colOff>0</xdr:colOff>
      <xdr:row>7</xdr:row>
      <xdr:rowOff>9525</xdr:rowOff>
    </xdr:from>
    <xdr:to>
      <xdr:col>36</xdr:col>
      <xdr:colOff>9525</xdr:colOff>
      <xdr:row>11</xdr:row>
      <xdr:rowOff>9525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14801850" y="1590675"/>
          <a:ext cx="876300" cy="990600"/>
        </a:xfrm>
        <a:prstGeom prst="rect">
          <a:avLst/>
        </a:prstGeom>
        <a:noFill/>
        <a:ln w="12700"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1409700</xdr:colOff>
      <xdr:row>3</xdr:row>
      <xdr:rowOff>285750</xdr:rowOff>
    </xdr:from>
    <xdr:to>
      <xdr:col>41</xdr:col>
      <xdr:colOff>0</xdr:colOff>
      <xdr:row>5</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1591925" y="857250"/>
          <a:ext cx="9753600" cy="200025"/>
        </a:xfrm>
        <a:prstGeom prst="rect">
          <a:avLst/>
        </a:prstGeom>
        <a:noFill/>
        <a:ln w="12700"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9525</xdr:colOff>
      <xdr:row>8</xdr:row>
      <xdr:rowOff>0</xdr:rowOff>
    </xdr:from>
    <xdr:to>
      <xdr:col>40</xdr:col>
      <xdr:colOff>9525</xdr:colOff>
      <xdr:row>11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15801975" y="1781175"/>
          <a:ext cx="1914525" cy="790575"/>
        </a:xfrm>
        <a:prstGeom prst="rect">
          <a:avLst/>
        </a:prstGeom>
        <a:noFill/>
        <a:ln w="12700"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247650</xdr:colOff>
      <xdr:row>46</xdr:row>
      <xdr:rowOff>161925</xdr:rowOff>
    </xdr:from>
    <xdr:to>
      <xdr:col>16</xdr:col>
      <xdr:colOff>28575</xdr:colOff>
      <xdr:row>48</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695700" y="9144000"/>
          <a:ext cx="8448675" cy="409575"/>
        </a:xfrm>
        <a:prstGeom prst="rect">
          <a:avLst/>
        </a:prstGeom>
        <a:no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39</xdr:row>
      <xdr:rowOff>161925</xdr:rowOff>
    </xdr:from>
    <xdr:to>
      <xdr:col>25</xdr:col>
      <xdr:colOff>209550</xdr:colOff>
      <xdr:row>41</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5250" y="9448800"/>
          <a:ext cx="6543675" cy="409575"/>
        </a:xfrm>
        <a:prstGeom prst="rect">
          <a:avLst/>
        </a:prstGeom>
        <a:no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enecho.meti.go.jp/statistics/petroleum_and_lpgas/pl007/results.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564F-8422-4BC6-9505-F05F1F59E954}">
  <sheetPr codeName="Sheet1"/>
  <dimension ref="A1:M66"/>
  <sheetViews>
    <sheetView zoomScaleNormal="100" zoomScaleSheetLayoutView="50" workbookViewId="0">
      <selection activeCell="H39" sqref="H39:I40"/>
    </sheetView>
  </sheetViews>
  <sheetFormatPr defaultRowHeight="13.5"/>
  <cols>
    <col min="1" max="1" width="7.75" customWidth="1"/>
    <col min="2" max="2" width="5.375" customWidth="1"/>
    <col min="3" max="3" width="10.75" customWidth="1"/>
    <col min="4" max="4" width="8.875" customWidth="1"/>
    <col min="5" max="5" width="3.5" customWidth="1"/>
    <col min="6" max="6" width="9.75" customWidth="1"/>
    <col min="8" max="8" width="11.625" customWidth="1"/>
    <col min="9" max="9" width="19.625" customWidth="1"/>
    <col min="10" max="10" width="3.375" customWidth="1"/>
    <col min="11" max="12" width="3.875" customWidth="1"/>
    <col min="13" max="13" width="4.875" customWidth="1"/>
    <col min="14" max="14" width="2.75" customWidth="1"/>
    <col min="15" max="15" width="1.5" customWidth="1"/>
  </cols>
  <sheetData>
    <row r="1" spans="1:13" ht="14.25" customHeight="1">
      <c r="A1" s="47"/>
      <c r="B1" s="47"/>
      <c r="C1" s="200"/>
      <c r="D1" s="201"/>
      <c r="E1" s="200"/>
      <c r="F1" s="202"/>
      <c r="G1" s="72"/>
      <c r="H1" s="72"/>
      <c r="I1" s="72"/>
      <c r="J1" s="202"/>
      <c r="K1" s="72"/>
      <c r="L1" s="47"/>
      <c r="M1" s="203"/>
    </row>
    <row r="2" spans="1:13" ht="15" customHeight="1">
      <c r="A2" s="47"/>
      <c r="B2" s="47"/>
      <c r="C2" s="200"/>
      <c r="D2" s="201"/>
      <c r="E2" s="200"/>
      <c r="F2" s="202"/>
      <c r="G2" s="72"/>
      <c r="H2" s="72"/>
      <c r="I2" s="72"/>
      <c r="J2" s="202"/>
      <c r="K2" s="72"/>
      <c r="L2" s="47"/>
      <c r="M2" s="203"/>
    </row>
    <row r="3" spans="1:13" ht="3.75" customHeight="1">
      <c r="A3" s="47"/>
      <c r="B3" s="47"/>
      <c r="C3" s="200"/>
      <c r="D3" s="201"/>
      <c r="E3" s="200"/>
      <c r="F3" s="202"/>
      <c r="G3" s="72"/>
      <c r="H3" s="72"/>
      <c r="I3" s="72"/>
      <c r="J3" s="202"/>
      <c r="K3" s="72"/>
      <c r="L3" s="47"/>
      <c r="M3" s="203"/>
    </row>
    <row r="4" spans="1:13" ht="18.75" customHeight="1">
      <c r="A4" s="47"/>
      <c r="B4" s="47"/>
      <c r="C4" s="200"/>
      <c r="D4" s="204"/>
      <c r="E4" s="200"/>
      <c r="F4" s="204"/>
      <c r="G4" s="72"/>
      <c r="H4" s="72"/>
      <c r="I4" s="72"/>
      <c r="J4" s="202"/>
      <c r="K4" s="72"/>
      <c r="L4" s="47"/>
      <c r="M4" s="203"/>
    </row>
    <row r="5" spans="1:13" ht="13.5" customHeight="1">
      <c r="A5" s="47"/>
      <c r="B5" s="47"/>
      <c r="C5" s="200"/>
      <c r="D5" s="204"/>
      <c r="E5" s="200"/>
      <c r="F5" s="204"/>
      <c r="G5" s="72"/>
      <c r="H5" s="72"/>
      <c r="I5" s="72"/>
      <c r="J5" s="202"/>
      <c r="K5" s="72"/>
      <c r="L5" s="47"/>
      <c r="M5" s="203"/>
    </row>
    <row r="6" spans="1:13" ht="15" customHeight="1">
      <c r="A6" s="47"/>
      <c r="B6" s="47"/>
      <c r="C6" s="200"/>
      <c r="D6" s="204"/>
      <c r="E6" s="204"/>
      <c r="F6" s="204"/>
      <c r="G6" s="72"/>
      <c r="H6" s="72"/>
      <c r="I6" s="72"/>
      <c r="J6" s="202"/>
      <c r="K6" s="72"/>
      <c r="L6" s="47"/>
      <c r="M6" s="203"/>
    </row>
    <row r="7" spans="1:13" ht="13.5" customHeight="1">
      <c r="A7" s="47"/>
      <c r="B7" s="47"/>
      <c r="C7" s="200"/>
      <c r="D7" s="204"/>
      <c r="E7" s="200"/>
      <c r="F7" s="204"/>
      <c r="G7" s="72"/>
      <c r="H7" s="72"/>
      <c r="I7" s="72"/>
      <c r="J7" s="202"/>
      <c r="K7" s="72"/>
      <c r="L7" s="47"/>
      <c r="M7" s="203"/>
    </row>
    <row r="8" spans="1:13" ht="13.5" customHeight="1">
      <c r="A8" s="47"/>
      <c r="B8" s="47"/>
      <c r="C8" s="200"/>
      <c r="D8" s="201"/>
      <c r="E8" s="205"/>
      <c r="F8" s="205"/>
      <c r="G8" s="206"/>
      <c r="H8" s="207"/>
      <c r="I8" s="206"/>
      <c r="J8" s="202"/>
      <c r="K8" s="72"/>
      <c r="L8" s="47"/>
      <c r="M8" s="203"/>
    </row>
    <row r="9" spans="1:13" ht="13.5" customHeight="1">
      <c r="A9" s="47"/>
      <c r="B9" s="47"/>
      <c r="C9" s="200"/>
      <c r="D9" s="493" t="s">
        <v>206</v>
      </c>
      <c r="E9" s="493"/>
      <c r="F9" s="493"/>
      <c r="G9" s="493"/>
      <c r="H9" s="493"/>
      <c r="I9" s="206"/>
      <c r="J9" s="202"/>
      <c r="K9" s="72"/>
      <c r="L9" s="47"/>
      <c r="M9" s="203"/>
    </row>
    <row r="10" spans="1:13" ht="14.25" customHeight="1">
      <c r="A10" s="47"/>
      <c r="B10" s="47"/>
      <c r="C10" s="200"/>
      <c r="D10" s="493"/>
      <c r="E10" s="493"/>
      <c r="F10" s="493"/>
      <c r="G10" s="493"/>
      <c r="H10" s="493"/>
      <c r="I10" s="72"/>
      <c r="J10" s="202"/>
      <c r="K10" s="72"/>
      <c r="L10" s="47"/>
      <c r="M10" s="203"/>
    </row>
    <row r="11" spans="1:13" ht="13.5" customHeight="1">
      <c r="A11" s="47"/>
      <c r="B11" s="47"/>
      <c r="C11" s="200"/>
      <c r="D11" s="204"/>
      <c r="E11" s="200"/>
      <c r="F11" s="204"/>
      <c r="G11" s="72"/>
      <c r="H11" s="72"/>
      <c r="I11" s="72"/>
      <c r="J11" s="202"/>
      <c r="K11" s="72"/>
      <c r="L11" s="47"/>
      <c r="M11" s="203"/>
    </row>
    <row r="12" spans="1:13">
      <c r="A12" s="47"/>
      <c r="B12" s="47"/>
      <c r="C12" s="200"/>
      <c r="D12" s="201"/>
      <c r="E12" s="494" t="s">
        <v>273</v>
      </c>
      <c r="F12" s="494"/>
      <c r="G12" s="206" t="s">
        <v>207</v>
      </c>
      <c r="H12" s="207"/>
      <c r="I12" s="206"/>
      <c r="J12" s="202"/>
      <c r="K12" s="72"/>
      <c r="L12" s="47"/>
      <c r="M12" s="203"/>
    </row>
    <row r="13" spans="1:13" ht="13.5" customHeight="1">
      <c r="A13" s="47"/>
      <c r="B13" s="47"/>
      <c r="C13" s="200"/>
      <c r="D13" s="201"/>
      <c r="E13" s="200"/>
      <c r="F13" s="202"/>
      <c r="G13" s="207"/>
      <c r="H13" s="207"/>
      <c r="I13" s="206"/>
      <c r="J13" s="202"/>
      <c r="K13" s="72"/>
      <c r="L13" s="47"/>
      <c r="M13" s="203"/>
    </row>
    <row r="14" spans="1:13">
      <c r="A14" s="47"/>
      <c r="B14" s="47"/>
      <c r="C14" s="200"/>
      <c r="D14" s="201"/>
      <c r="E14" s="200"/>
      <c r="F14" s="202"/>
      <c r="G14" s="207"/>
      <c r="H14" s="207"/>
      <c r="I14" s="206"/>
      <c r="J14" s="202"/>
      <c r="K14" s="72"/>
      <c r="L14" s="47"/>
      <c r="M14" s="203"/>
    </row>
    <row r="15" spans="1:13" ht="13.5" customHeight="1">
      <c r="A15" s="47"/>
      <c r="B15" s="47"/>
      <c r="C15" s="200"/>
      <c r="D15" s="201"/>
      <c r="E15" s="200"/>
      <c r="F15" s="202"/>
      <c r="G15" s="207"/>
      <c r="H15" s="207"/>
      <c r="I15" s="206"/>
      <c r="J15" s="202"/>
      <c r="K15" s="72"/>
      <c r="L15" s="47"/>
      <c r="M15" s="203"/>
    </row>
    <row r="16" spans="1:13">
      <c r="A16" s="47"/>
      <c r="B16" s="495" t="s">
        <v>208</v>
      </c>
      <c r="C16" s="495"/>
      <c r="D16" s="495"/>
      <c r="E16" s="200"/>
      <c r="F16" s="202"/>
      <c r="G16" s="206"/>
      <c r="H16" s="72"/>
      <c r="I16" s="72"/>
      <c r="J16" s="202"/>
      <c r="K16" s="72"/>
      <c r="L16" s="47"/>
      <c r="M16" s="203"/>
    </row>
    <row r="17" spans="1:13" ht="13.5" customHeight="1">
      <c r="A17" s="47"/>
      <c r="B17" s="495"/>
      <c r="C17" s="495"/>
      <c r="D17" s="495"/>
      <c r="E17" s="200"/>
      <c r="F17" s="202"/>
      <c r="G17" s="72"/>
      <c r="H17" s="72"/>
      <c r="I17" s="72"/>
      <c r="J17" s="202"/>
      <c r="K17" s="72"/>
      <c r="L17" s="47"/>
      <c r="M17" s="203"/>
    </row>
    <row r="18" spans="1:13">
      <c r="A18" s="47"/>
      <c r="B18" s="47"/>
      <c r="C18" s="200"/>
      <c r="D18" s="201"/>
      <c r="E18" s="200"/>
      <c r="F18" s="202"/>
      <c r="G18" s="72"/>
      <c r="H18" s="72"/>
      <c r="I18" s="72"/>
      <c r="J18" s="202"/>
      <c r="K18" s="72"/>
      <c r="L18" s="47"/>
      <c r="M18" s="203"/>
    </row>
    <row r="19" spans="1:13" ht="13.5" customHeight="1">
      <c r="A19" s="47"/>
      <c r="B19" s="47"/>
      <c r="C19" s="200"/>
      <c r="D19" s="201"/>
      <c r="E19" s="200"/>
      <c r="F19" s="202"/>
      <c r="G19" s="72"/>
      <c r="H19" s="72"/>
      <c r="I19" s="72"/>
      <c r="J19" s="202"/>
      <c r="K19" s="72"/>
      <c r="L19" s="47"/>
      <c r="M19" s="203"/>
    </row>
    <row r="20" spans="1:13" ht="13.5" customHeight="1">
      <c r="A20" s="47"/>
      <c r="B20" s="47"/>
      <c r="C20" s="200"/>
      <c r="D20" s="201"/>
      <c r="E20" s="200"/>
      <c r="F20" s="202"/>
      <c r="G20" s="72"/>
      <c r="H20" s="72"/>
      <c r="I20" s="72"/>
      <c r="J20" s="202"/>
      <c r="K20" s="72"/>
      <c r="L20" s="47"/>
      <c r="M20" s="203"/>
    </row>
    <row r="21" spans="1:13" ht="13.5" customHeight="1">
      <c r="A21" s="47"/>
      <c r="B21" s="47"/>
      <c r="C21" s="200"/>
      <c r="D21" s="201"/>
      <c r="E21" s="200"/>
      <c r="F21" s="202"/>
      <c r="G21" s="72"/>
      <c r="H21" s="72"/>
      <c r="I21" s="72"/>
      <c r="J21" s="202"/>
      <c r="K21" s="72"/>
      <c r="L21" s="47"/>
      <c r="M21" s="203"/>
    </row>
    <row r="22" spans="1:13">
      <c r="A22" s="47"/>
      <c r="B22" s="47"/>
      <c r="C22" s="200"/>
      <c r="D22" s="201"/>
      <c r="E22" s="200"/>
      <c r="F22" s="202"/>
      <c r="G22" s="72"/>
      <c r="H22" s="72"/>
      <c r="I22" s="72"/>
      <c r="J22" s="202"/>
      <c r="K22" s="72"/>
      <c r="L22" s="47"/>
      <c r="M22" s="203"/>
    </row>
    <row r="23" spans="1:13" ht="17.25" customHeight="1">
      <c r="A23" s="496" t="s">
        <v>209</v>
      </c>
      <c r="B23" s="496"/>
      <c r="C23" s="497"/>
      <c r="D23" s="498"/>
      <c r="E23" s="200" t="s">
        <v>210</v>
      </c>
      <c r="F23" s="208"/>
      <c r="G23" s="209" t="s">
        <v>211</v>
      </c>
      <c r="H23" s="72"/>
      <c r="I23" s="72"/>
      <c r="J23" s="202"/>
      <c r="K23" s="72"/>
      <c r="L23" s="47"/>
      <c r="M23" s="203"/>
    </row>
    <row r="24" spans="1:13">
      <c r="A24" s="47"/>
      <c r="B24" s="47"/>
      <c r="C24" s="200"/>
      <c r="D24" s="201"/>
      <c r="E24" s="200"/>
      <c r="F24" s="202"/>
      <c r="G24" s="72"/>
      <c r="H24" s="72"/>
      <c r="I24" s="72"/>
      <c r="J24" s="202"/>
      <c r="K24" s="72"/>
      <c r="L24" s="47"/>
      <c r="M24" s="203"/>
    </row>
    <row r="25" spans="1:13">
      <c r="A25" s="47"/>
      <c r="B25" s="47"/>
      <c r="C25" s="200"/>
      <c r="D25" s="201"/>
      <c r="E25" s="200"/>
      <c r="F25" s="202"/>
      <c r="G25" s="72"/>
      <c r="H25" s="72"/>
      <c r="I25" s="72"/>
      <c r="J25" s="202"/>
      <c r="K25" s="72"/>
      <c r="L25" s="47"/>
      <c r="M25" s="203"/>
    </row>
    <row r="26" spans="1:13">
      <c r="A26" s="47"/>
      <c r="B26" s="47"/>
      <c r="C26" s="200"/>
      <c r="D26" s="201"/>
      <c r="E26" s="200"/>
      <c r="F26" s="202"/>
      <c r="G26" s="72"/>
      <c r="H26" s="72"/>
      <c r="I26" s="72"/>
      <c r="J26" s="202"/>
      <c r="K26" s="72"/>
      <c r="L26" s="47"/>
      <c r="M26" s="203"/>
    </row>
    <row r="27" spans="1:13">
      <c r="A27" s="47"/>
      <c r="B27" s="47"/>
      <c r="C27" s="200"/>
      <c r="D27" s="201"/>
      <c r="E27" s="200"/>
      <c r="F27" s="202"/>
      <c r="G27" s="72"/>
      <c r="H27" s="72"/>
      <c r="I27" s="72"/>
      <c r="J27" s="202"/>
      <c r="K27" s="72"/>
      <c r="L27" s="47"/>
      <c r="M27" s="203"/>
    </row>
    <row r="28" spans="1:13">
      <c r="A28" s="47"/>
      <c r="B28" s="47"/>
      <c r="C28" s="200"/>
      <c r="D28" s="201"/>
      <c r="E28" s="200"/>
      <c r="F28" s="202"/>
      <c r="G28" s="72"/>
      <c r="H28" s="72"/>
      <c r="I28" s="72"/>
      <c r="J28" s="202"/>
      <c r="K28" s="72"/>
      <c r="L28" s="47"/>
      <c r="M28" s="203"/>
    </row>
    <row r="29" spans="1:13">
      <c r="A29" s="47"/>
      <c r="B29" s="47"/>
      <c r="C29" s="200"/>
      <c r="D29" s="201"/>
      <c r="E29" s="200"/>
      <c r="F29" s="202"/>
      <c r="G29" s="72"/>
      <c r="H29" s="72"/>
      <c r="I29" s="72"/>
      <c r="J29" s="202"/>
      <c r="K29" s="72"/>
      <c r="L29" s="47"/>
      <c r="M29" s="203"/>
    </row>
    <row r="30" spans="1:13" ht="13.5" customHeight="1">
      <c r="A30" s="47"/>
      <c r="B30" s="47"/>
      <c r="C30" s="200"/>
      <c r="D30" s="201"/>
      <c r="E30" s="200"/>
      <c r="F30" s="202"/>
      <c r="G30" s="72"/>
      <c r="H30" s="72"/>
      <c r="I30" s="72"/>
      <c r="J30" s="202"/>
      <c r="K30" s="72"/>
      <c r="L30" s="47"/>
      <c r="M30" s="203"/>
    </row>
    <row r="31" spans="1:13" ht="17.25" customHeight="1">
      <c r="A31" s="47"/>
      <c r="B31" s="47"/>
      <c r="C31" s="200"/>
      <c r="D31" s="201"/>
      <c r="E31" s="200"/>
      <c r="F31" s="202"/>
      <c r="G31" s="72"/>
      <c r="H31" s="72"/>
      <c r="I31" s="210"/>
      <c r="J31" s="202"/>
      <c r="K31" s="72"/>
      <c r="L31" s="47"/>
      <c r="M31" s="203"/>
    </row>
    <row r="32" spans="1:13">
      <c r="A32" s="47"/>
      <c r="B32" s="47"/>
      <c r="C32" s="200"/>
      <c r="D32" s="201"/>
      <c r="E32" s="200"/>
      <c r="F32" s="202"/>
      <c r="G32" s="72"/>
      <c r="H32" s="72"/>
      <c r="I32" s="72"/>
      <c r="J32" s="202"/>
      <c r="K32" s="72"/>
      <c r="L32" s="47"/>
      <c r="M32" s="203"/>
    </row>
    <row r="33" spans="1:13">
      <c r="A33" s="47"/>
      <c r="B33" s="47"/>
      <c r="C33" s="200"/>
      <c r="D33" s="201"/>
      <c r="E33" s="200"/>
      <c r="F33" s="202"/>
      <c r="G33" s="72"/>
      <c r="H33" s="72"/>
      <c r="I33" s="72"/>
      <c r="J33" s="202"/>
      <c r="K33" s="72"/>
      <c r="L33" s="47"/>
      <c r="M33" s="203"/>
    </row>
    <row r="34" spans="1:13" ht="14.25" customHeight="1">
      <c r="A34" s="47"/>
      <c r="B34" s="47"/>
      <c r="C34" s="200"/>
      <c r="D34" s="201"/>
      <c r="E34" s="200"/>
      <c r="F34" s="202"/>
      <c r="G34" s="35"/>
      <c r="H34" s="211"/>
      <c r="I34" s="211"/>
      <c r="J34" s="202"/>
      <c r="K34" s="72"/>
      <c r="L34" s="47"/>
      <c r="M34" s="203"/>
    </row>
    <row r="35" spans="1:13" ht="14.25" customHeight="1">
      <c r="A35" s="47"/>
      <c r="B35" s="47"/>
      <c r="C35" s="200"/>
      <c r="D35" s="201"/>
      <c r="E35" s="200"/>
      <c r="F35" s="202"/>
      <c r="G35" s="35"/>
      <c r="H35" s="211"/>
      <c r="I35" s="211"/>
      <c r="J35" s="202"/>
      <c r="K35" s="72"/>
      <c r="L35" s="47"/>
      <c r="M35" s="203"/>
    </row>
    <row r="36" spans="1:13" ht="16.5" customHeight="1">
      <c r="A36" s="47"/>
      <c r="B36" s="47"/>
      <c r="C36" s="200"/>
      <c r="D36" s="201"/>
      <c r="E36" s="200"/>
      <c r="F36" s="202"/>
      <c r="G36" s="72" t="s">
        <v>212</v>
      </c>
      <c r="H36" s="492"/>
      <c r="I36" s="492"/>
      <c r="J36" s="202"/>
      <c r="K36" s="72"/>
      <c r="L36" s="47"/>
      <c r="M36" s="203"/>
    </row>
    <row r="37" spans="1:13" ht="14.25" customHeight="1">
      <c r="A37" s="47"/>
      <c r="B37" s="47"/>
      <c r="C37" s="200"/>
      <c r="D37" s="201"/>
      <c r="E37" s="200"/>
      <c r="F37" s="202"/>
      <c r="G37" s="489" t="s">
        <v>213</v>
      </c>
      <c r="H37" s="490"/>
      <c r="I37" s="490"/>
      <c r="J37" s="202"/>
      <c r="K37" s="72"/>
      <c r="L37" s="47"/>
      <c r="M37" s="203"/>
    </row>
    <row r="38" spans="1:13" ht="14.25" customHeight="1">
      <c r="A38" s="47"/>
      <c r="B38" s="47"/>
      <c r="C38" s="200"/>
      <c r="D38" s="201"/>
      <c r="E38" s="200"/>
      <c r="F38" s="202"/>
      <c r="G38" s="489"/>
      <c r="H38" s="490"/>
      <c r="I38" s="490"/>
      <c r="J38" s="202"/>
      <c r="K38" s="72"/>
      <c r="L38" s="47"/>
      <c r="M38" s="203"/>
    </row>
    <row r="39" spans="1:13" ht="15" customHeight="1">
      <c r="A39" s="47"/>
      <c r="B39" s="47"/>
      <c r="C39" s="200"/>
      <c r="D39" s="201"/>
      <c r="E39" s="200"/>
      <c r="F39" s="202"/>
      <c r="G39" s="72" t="s">
        <v>214</v>
      </c>
      <c r="H39" s="491"/>
      <c r="I39" s="491"/>
      <c r="J39" s="202"/>
      <c r="K39" s="72"/>
      <c r="L39" s="47"/>
      <c r="M39" s="203"/>
    </row>
    <row r="40" spans="1:13" ht="15" customHeight="1">
      <c r="A40" s="47"/>
      <c r="B40" s="47"/>
      <c r="C40" s="200"/>
      <c r="D40" s="201"/>
      <c r="E40" s="200"/>
      <c r="F40" s="202"/>
      <c r="G40" s="72" t="s">
        <v>215</v>
      </c>
      <c r="H40" s="491"/>
      <c r="I40" s="491"/>
      <c r="J40" s="202"/>
      <c r="K40" s="72"/>
      <c r="L40" s="47"/>
      <c r="M40" s="203"/>
    </row>
    <row r="41" spans="1:13">
      <c r="A41" s="47"/>
      <c r="B41" s="47"/>
      <c r="C41" s="200"/>
      <c r="D41" s="201"/>
      <c r="E41" s="200"/>
      <c r="F41" s="202"/>
      <c r="G41" s="72"/>
      <c r="H41" s="72"/>
      <c r="I41" s="72"/>
      <c r="J41" s="202"/>
      <c r="K41" s="72"/>
      <c r="L41" s="47"/>
      <c r="M41" s="203"/>
    </row>
    <row r="42" spans="1:13" ht="16.5" customHeight="1">
      <c r="A42" s="47"/>
      <c r="B42" s="47"/>
      <c r="C42" s="200"/>
      <c r="D42" s="201"/>
      <c r="E42" s="200"/>
      <c r="F42" s="202"/>
      <c r="G42" s="72" t="s">
        <v>216</v>
      </c>
      <c r="H42" s="492"/>
      <c r="I42" s="492"/>
      <c r="J42" s="202"/>
      <c r="K42" s="72"/>
      <c r="L42" s="47"/>
      <c r="M42" s="203"/>
    </row>
    <row r="43" spans="1:13">
      <c r="A43" s="47"/>
      <c r="B43" s="47"/>
      <c r="C43" s="200"/>
      <c r="D43" s="201"/>
      <c r="E43" s="200"/>
      <c r="F43" s="202"/>
      <c r="G43" s="72"/>
      <c r="H43" s="72"/>
      <c r="I43" s="72"/>
      <c r="J43" s="202"/>
      <c r="K43" s="72"/>
      <c r="L43" s="47"/>
      <c r="M43" s="203"/>
    </row>
    <row r="44" spans="1:13" ht="21" customHeight="1">
      <c r="A44" s="47"/>
      <c r="B44" s="47"/>
      <c r="C44" s="200"/>
      <c r="D44" s="201"/>
      <c r="E44" s="200"/>
      <c r="F44" s="202"/>
      <c r="G44" s="72"/>
      <c r="H44" s="72" t="s">
        <v>217</v>
      </c>
      <c r="I44" s="212"/>
      <c r="J44" s="202" t="s">
        <v>218</v>
      </c>
      <c r="K44" s="72"/>
      <c r="L44" s="47"/>
      <c r="M44" s="203"/>
    </row>
    <row r="45" spans="1:13" ht="5.25" customHeight="1">
      <c r="A45" s="47"/>
      <c r="B45" s="47"/>
      <c r="C45" s="200"/>
      <c r="D45" s="201"/>
      <c r="E45" s="200"/>
      <c r="F45" s="202"/>
      <c r="G45" s="72"/>
      <c r="H45" s="72"/>
      <c r="I45" s="72"/>
      <c r="J45" s="202"/>
      <c r="K45" s="72"/>
      <c r="L45" s="47"/>
      <c r="M45" s="203"/>
    </row>
    <row r="46" spans="1:13">
      <c r="A46" s="47"/>
      <c r="B46" s="47"/>
      <c r="C46" s="200"/>
      <c r="D46" s="201"/>
      <c r="E46" s="200"/>
      <c r="F46" s="202"/>
      <c r="G46" s="72"/>
      <c r="H46" s="72"/>
      <c r="I46" s="72"/>
      <c r="J46" s="202"/>
      <c r="K46" s="72"/>
      <c r="L46" s="47"/>
      <c r="M46" s="203"/>
    </row>
    <row r="47" spans="1:13">
      <c r="A47" s="47"/>
      <c r="B47" s="47"/>
      <c r="C47" s="200"/>
      <c r="D47" s="201"/>
      <c r="E47" s="200"/>
      <c r="F47" s="202"/>
      <c r="G47" s="72"/>
      <c r="H47" s="72"/>
      <c r="I47" s="72"/>
      <c r="J47" s="202"/>
      <c r="K47" s="72"/>
      <c r="L47" s="47"/>
      <c r="M47" s="203"/>
    </row>
    <row r="48" spans="1:13">
      <c r="A48" s="47"/>
      <c r="B48" s="47"/>
      <c r="C48" s="200"/>
      <c r="D48" s="201"/>
      <c r="E48" s="200"/>
      <c r="F48" s="202"/>
      <c r="G48" s="72"/>
      <c r="H48" s="72"/>
      <c r="I48" s="72"/>
      <c r="J48" s="202"/>
      <c r="K48" s="72"/>
      <c r="L48" s="47"/>
      <c r="M48" s="203"/>
    </row>
    <row r="49" spans="1:13">
      <c r="A49" s="47"/>
      <c r="B49" s="47"/>
      <c r="C49" s="200"/>
      <c r="D49" s="201"/>
      <c r="E49" s="200"/>
      <c r="F49" s="202"/>
      <c r="G49" s="72"/>
      <c r="H49" s="72"/>
      <c r="I49" s="72"/>
      <c r="J49" s="202"/>
      <c r="K49" s="72"/>
      <c r="L49" s="47"/>
      <c r="M49" s="203"/>
    </row>
    <row r="50" spans="1:13">
      <c r="A50" s="47"/>
      <c r="B50" s="47"/>
      <c r="C50" s="200"/>
      <c r="D50" s="201"/>
      <c r="E50" s="200"/>
      <c r="F50" s="202"/>
      <c r="G50" s="72"/>
      <c r="H50" s="72"/>
      <c r="I50" s="72"/>
      <c r="J50" s="202"/>
      <c r="K50" s="72"/>
      <c r="L50" s="47"/>
      <c r="M50" s="203"/>
    </row>
    <row r="51" spans="1:13">
      <c r="A51" s="47"/>
      <c r="B51" s="47"/>
      <c r="C51" s="200"/>
      <c r="D51" s="201"/>
      <c r="E51" s="200"/>
      <c r="F51" s="202"/>
      <c r="G51" s="72"/>
      <c r="H51" s="72"/>
      <c r="I51" s="72"/>
      <c r="J51" s="202"/>
      <c r="K51" s="72"/>
      <c r="L51" s="47"/>
      <c r="M51" s="203"/>
    </row>
    <row r="52" spans="1:13">
      <c r="A52" s="47"/>
      <c r="B52" s="47"/>
      <c r="C52" s="200"/>
      <c r="D52" s="201"/>
      <c r="E52" s="200"/>
      <c r="F52" s="202"/>
      <c r="G52" s="72"/>
      <c r="H52" s="72"/>
      <c r="I52" s="72"/>
      <c r="J52" s="202"/>
      <c r="K52" s="72"/>
      <c r="L52" s="47"/>
      <c r="M52" s="203"/>
    </row>
    <row r="53" spans="1:13">
      <c r="A53" s="47"/>
      <c r="B53" s="47"/>
      <c r="C53" s="200"/>
      <c r="D53" s="201"/>
      <c r="E53" s="200"/>
      <c r="F53" s="202"/>
      <c r="G53" s="72"/>
      <c r="H53" s="72"/>
      <c r="I53" s="72"/>
      <c r="J53" s="202"/>
      <c r="K53" s="72"/>
      <c r="L53" s="47"/>
      <c r="M53" s="203"/>
    </row>
    <row r="54" spans="1:13">
      <c r="A54" s="47"/>
      <c r="B54" s="47"/>
      <c r="C54" s="200"/>
      <c r="D54" s="201"/>
      <c r="E54" s="200"/>
      <c r="F54" s="202"/>
      <c r="G54" s="72"/>
      <c r="H54" s="72"/>
      <c r="I54" s="72"/>
      <c r="J54" s="202"/>
      <c r="K54" s="72"/>
      <c r="L54" s="47"/>
      <c r="M54" s="203"/>
    </row>
    <row r="55" spans="1:13">
      <c r="A55" s="47"/>
      <c r="B55" s="47"/>
      <c r="C55" s="200"/>
      <c r="D55" s="201"/>
      <c r="E55" s="200"/>
      <c r="F55" s="202"/>
      <c r="G55" s="72"/>
      <c r="H55" s="72"/>
      <c r="I55" s="72"/>
      <c r="J55" s="202"/>
      <c r="K55" s="72"/>
      <c r="L55" s="47"/>
      <c r="M55" s="203"/>
    </row>
    <row r="56" spans="1:13">
      <c r="A56" s="47"/>
      <c r="B56" s="47"/>
      <c r="C56" s="200"/>
      <c r="D56" s="201"/>
      <c r="E56" s="200"/>
      <c r="F56" s="202"/>
      <c r="G56" s="72"/>
      <c r="H56" s="72"/>
      <c r="I56" s="72"/>
      <c r="J56" s="202"/>
      <c r="K56" s="72"/>
      <c r="L56" s="47"/>
      <c r="M56" s="203"/>
    </row>
    <row r="57" spans="1:13">
      <c r="A57" s="47"/>
      <c r="B57" s="47"/>
      <c r="C57" s="200"/>
      <c r="D57" s="201"/>
      <c r="E57" s="200"/>
      <c r="F57" s="202"/>
      <c r="G57" s="72"/>
      <c r="H57" s="72"/>
      <c r="I57" s="72"/>
      <c r="J57" s="202"/>
      <c r="K57" s="72"/>
      <c r="L57" s="47"/>
      <c r="M57" s="203"/>
    </row>
    <row r="58" spans="1:13">
      <c r="A58" s="47"/>
      <c r="B58" s="47"/>
      <c r="C58" s="200"/>
      <c r="D58" s="201"/>
      <c r="E58" s="200"/>
      <c r="F58" s="202"/>
      <c r="G58" s="72"/>
      <c r="H58" s="72"/>
      <c r="I58" s="72"/>
      <c r="J58" s="202"/>
      <c r="K58" s="72"/>
      <c r="L58" s="47"/>
      <c r="M58" s="203"/>
    </row>
    <row r="59" spans="1:13">
      <c r="A59" s="47"/>
      <c r="B59" s="47"/>
      <c r="C59" s="200"/>
      <c r="D59" s="201"/>
      <c r="E59" s="200"/>
      <c r="F59" s="202"/>
      <c r="G59" s="72"/>
      <c r="H59" s="72"/>
      <c r="I59" s="72"/>
      <c r="J59" s="202"/>
      <c r="K59" s="72"/>
      <c r="L59" s="47"/>
      <c r="M59" s="203"/>
    </row>
    <row r="60" spans="1:13">
      <c r="A60" s="47"/>
      <c r="B60" s="47"/>
      <c r="C60" s="200"/>
      <c r="D60" s="201"/>
      <c r="E60" s="200"/>
      <c r="F60" s="202"/>
      <c r="G60" s="72"/>
      <c r="H60" s="72"/>
      <c r="I60" s="72"/>
      <c r="J60" s="202"/>
      <c r="K60" s="72"/>
      <c r="L60" s="47"/>
      <c r="M60" s="203"/>
    </row>
    <row r="61" spans="1:13">
      <c r="A61" s="47"/>
      <c r="B61" s="47"/>
      <c r="C61" s="47"/>
      <c r="D61" s="47"/>
      <c r="E61" s="47"/>
      <c r="F61" s="47"/>
      <c r="G61" s="47"/>
      <c r="H61" s="47"/>
      <c r="I61" s="47"/>
      <c r="J61" s="47"/>
      <c r="K61" s="47"/>
      <c r="L61" s="47"/>
      <c r="M61" s="47"/>
    </row>
    <row r="62" spans="1:13">
      <c r="A62" s="47"/>
      <c r="B62" s="47"/>
      <c r="C62" s="47"/>
      <c r="D62" s="47"/>
      <c r="E62" s="47"/>
      <c r="F62" s="47"/>
      <c r="G62" s="47"/>
      <c r="H62" s="47"/>
      <c r="I62" s="47"/>
      <c r="J62" s="47"/>
      <c r="K62" s="47"/>
      <c r="L62" s="47"/>
      <c r="M62" s="47"/>
    </row>
    <row r="63" spans="1:13">
      <c r="A63" s="47"/>
      <c r="B63" s="47"/>
      <c r="C63" s="47"/>
      <c r="D63" s="47"/>
      <c r="E63" s="47"/>
      <c r="F63" s="47"/>
      <c r="G63" s="47"/>
      <c r="H63" s="47"/>
      <c r="I63" s="47"/>
      <c r="J63" s="47"/>
      <c r="K63" s="47"/>
      <c r="L63" s="47"/>
      <c r="M63" s="47"/>
    </row>
    <row r="64" spans="1:13">
      <c r="A64" s="47"/>
      <c r="B64" s="47"/>
      <c r="C64" s="47"/>
      <c r="D64" s="47"/>
      <c r="E64" s="47"/>
      <c r="F64" s="47"/>
      <c r="G64" s="47"/>
      <c r="H64" s="47"/>
      <c r="I64" s="47"/>
      <c r="J64" s="47"/>
      <c r="K64" s="47"/>
      <c r="L64" s="47"/>
      <c r="M64" s="47"/>
    </row>
    <row r="65" spans="1:13">
      <c r="A65" s="47"/>
      <c r="B65" s="47"/>
      <c r="C65" s="47"/>
      <c r="D65" s="47"/>
      <c r="E65" s="47"/>
      <c r="F65" s="47"/>
      <c r="G65" s="47"/>
      <c r="H65" s="47"/>
      <c r="I65" s="47"/>
      <c r="J65" s="47"/>
      <c r="K65" s="47"/>
      <c r="L65" s="47"/>
      <c r="M65" s="47"/>
    </row>
    <row r="66" spans="1:13" ht="13.5" customHeight="1">
      <c r="A66" s="47"/>
      <c r="B66" s="47"/>
      <c r="C66" s="47"/>
      <c r="D66" s="47"/>
      <c r="E66" s="47"/>
      <c r="F66" s="47"/>
      <c r="G66" s="47"/>
      <c r="H66" s="47"/>
      <c r="I66" s="47"/>
      <c r="J66" s="47"/>
      <c r="K66" s="47"/>
      <c r="L66" s="47"/>
      <c r="M66" s="47"/>
    </row>
  </sheetData>
  <sheetProtection algorithmName="SHA-512" hashValue="eaWomy0zs1zYig4xuHA7Q2Yhlj2SLdr3VKjC+uA2Rnl6TkEFU/nLUWrNBrOCuUniR+rsQ1XLUcQYKLrzVHUXNA==" saltValue="zB3z6nCkr+isYo7CDrc3AA==" spinCount="100000" sheet="1" objects="1" scenarios="1"/>
  <mergeCells count="10">
    <mergeCell ref="G37:G38"/>
    <mergeCell ref="H37:I38"/>
    <mergeCell ref="H39:I40"/>
    <mergeCell ref="H42:I42"/>
    <mergeCell ref="D9:H10"/>
    <mergeCell ref="E12:F12"/>
    <mergeCell ref="B16:D17"/>
    <mergeCell ref="A23:B23"/>
    <mergeCell ref="C23:D23"/>
    <mergeCell ref="H36:I36"/>
  </mergeCells>
  <phoneticPr fontId="3"/>
  <pageMargins left="0" right="0" top="0" bottom="0" header="0.51181102362204722" footer="0.51181102362204722"/>
  <pageSetup paperSize="9" scale="98" orientation="portrait" blackAndWhite="1" r:id="rId1"/>
  <headerFooter alignWithMargins="0">
    <oddHeader>&amp;R2020/4/1更新</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sheetPr>
  <dimension ref="A1:AR151"/>
  <sheetViews>
    <sheetView tabSelected="1" view="pageBreakPreview" zoomScaleNormal="100" zoomScaleSheetLayoutView="100" workbookViewId="0">
      <selection activeCell="O15" sqref="O15"/>
    </sheetView>
  </sheetViews>
  <sheetFormatPr defaultRowHeight="13.5"/>
  <cols>
    <col min="1" max="1" width="2.5" customWidth="1"/>
    <col min="2" max="2" width="1.5" customWidth="1"/>
    <col min="3" max="3" width="3.875" customWidth="1"/>
    <col min="4" max="5" width="4.875" hidden="1" customWidth="1"/>
    <col min="6" max="7" width="3.875" customWidth="1"/>
    <col min="8" max="8" width="30" customWidth="1"/>
    <col min="9" max="9" width="7.5" hidden="1" customWidth="1"/>
    <col min="10" max="10" width="4.25" hidden="1" customWidth="1"/>
    <col min="11" max="11" width="12.5" hidden="1" customWidth="1"/>
    <col min="12" max="12" width="15.125" customWidth="1"/>
    <col min="13" max="13" width="7.5" style="6" customWidth="1"/>
    <col min="14" max="14" width="4" style="1" customWidth="1"/>
    <col min="15" max="15" width="7.5" style="6" customWidth="1"/>
    <col min="16" max="16" width="10.625" style="3" customWidth="1"/>
    <col min="17" max="17" width="4.375" style="2" customWidth="1"/>
    <col min="18" max="18" width="0.375" style="2" customWidth="1"/>
    <col min="19" max="19" width="10.625" style="4" customWidth="1"/>
    <col min="20" max="20" width="4.375" style="2" customWidth="1"/>
    <col min="21" max="21" width="0.375" style="2" customWidth="1"/>
    <col min="22" max="22" width="10.625" customWidth="1"/>
    <col min="23" max="23" width="4.375" customWidth="1"/>
    <col min="24" max="24" width="0.375" customWidth="1"/>
    <col min="25" max="25" width="4.625" hidden="1" customWidth="1"/>
    <col min="26" max="26" width="2.125" hidden="1" customWidth="1"/>
    <col min="27" max="27" width="18.875" hidden="1" customWidth="1"/>
    <col min="28" max="28" width="4.625" hidden="1" customWidth="1"/>
    <col min="29" max="29" width="6" hidden="1" customWidth="1"/>
    <col min="30" max="32" width="9.75" hidden="1" customWidth="1"/>
    <col min="33" max="33" width="11.5" hidden="1" customWidth="1"/>
    <col min="34" max="34" width="11.375" hidden="1" customWidth="1"/>
    <col min="35" max="35" width="12.75" hidden="1" customWidth="1"/>
    <col min="36" max="36" width="11.375" hidden="1" customWidth="1"/>
    <col min="37" max="37" width="11" hidden="1" customWidth="1"/>
    <col min="38" max="38" width="8" hidden="1" customWidth="1"/>
    <col min="39" max="39" width="6.125" hidden="1" customWidth="1"/>
    <col min="40" max="40" width="4" hidden="1" customWidth="1"/>
    <col min="41" max="41" width="11.625" hidden="1" customWidth="1"/>
    <col min="42" max="42" width="9" customWidth="1"/>
  </cols>
  <sheetData>
    <row r="1" spans="1:42" ht="6.75" customHeight="1">
      <c r="A1" s="26"/>
      <c r="B1" s="26"/>
      <c r="C1" s="26"/>
      <c r="D1" s="26"/>
      <c r="E1" s="26"/>
      <c r="F1" s="26"/>
      <c r="G1" s="26"/>
      <c r="H1" s="26"/>
      <c r="I1" s="26"/>
      <c r="J1" s="26"/>
      <c r="K1" s="26"/>
      <c r="L1" s="26"/>
      <c r="M1" s="34"/>
      <c r="N1" s="27"/>
      <c r="O1" s="34"/>
      <c r="P1" s="28"/>
      <c r="Q1" s="29"/>
      <c r="R1" s="29"/>
      <c r="S1" s="30"/>
      <c r="T1" s="29"/>
      <c r="U1" s="29"/>
      <c r="V1" s="26"/>
      <c r="W1" s="26"/>
      <c r="X1" s="26"/>
      <c r="Y1" s="114"/>
      <c r="Z1" s="114"/>
      <c r="AA1" s="114"/>
      <c r="AB1" s="114"/>
      <c r="AC1" s="114"/>
      <c r="AD1" s="114"/>
      <c r="AE1" s="114"/>
      <c r="AF1" s="114"/>
      <c r="AG1" s="114"/>
      <c r="AH1" s="114"/>
      <c r="AI1" s="114"/>
      <c r="AJ1" s="114"/>
      <c r="AK1" s="114"/>
      <c r="AL1" s="114"/>
      <c r="AM1" s="114"/>
      <c r="AN1" s="114"/>
      <c r="AO1" s="114"/>
    </row>
    <row r="2" spans="1:42" ht="23.25" hidden="1" customHeight="1">
      <c r="A2" s="31"/>
      <c r="B2" s="26"/>
      <c r="C2" s="26"/>
      <c r="D2" s="26"/>
      <c r="E2" s="26"/>
      <c r="F2" s="150"/>
      <c r="G2" s="150"/>
      <c r="H2" s="262"/>
      <c r="I2" s="262"/>
      <c r="J2" s="262"/>
      <c r="K2" s="262"/>
      <c r="L2" s="262"/>
      <c r="M2" s="262"/>
      <c r="N2" s="262"/>
      <c r="O2" s="29"/>
      <c r="P2" s="29"/>
      <c r="Q2" s="29"/>
      <c r="R2" s="29"/>
      <c r="S2" s="29"/>
      <c r="T2" s="29"/>
      <c r="U2" s="29"/>
      <c r="V2" s="42"/>
      <c r="W2" s="26"/>
      <c r="X2" s="26"/>
      <c r="Y2" s="114"/>
      <c r="Z2" s="114"/>
      <c r="AA2" s="114"/>
      <c r="AB2" s="114"/>
      <c r="AC2" s="114"/>
      <c r="AD2" s="114"/>
      <c r="AE2" s="114"/>
      <c r="AF2" s="114"/>
      <c r="AG2" s="114"/>
      <c r="AH2" s="114"/>
      <c r="AI2" s="114"/>
      <c r="AJ2" s="114"/>
      <c r="AK2" s="114"/>
      <c r="AL2" s="114"/>
      <c r="AM2" s="114"/>
      <c r="AN2" s="114"/>
      <c r="AO2" s="114"/>
    </row>
    <row r="3" spans="1:42" ht="15" hidden="1" customHeight="1">
      <c r="A3" s="31"/>
      <c r="B3" s="26"/>
      <c r="C3" s="26"/>
      <c r="D3" s="26"/>
      <c r="E3" s="26"/>
      <c r="F3" s="42"/>
      <c r="G3" s="42"/>
      <c r="H3" s="42"/>
      <c r="I3" s="42"/>
      <c r="J3" s="42"/>
      <c r="K3" s="42"/>
      <c r="L3" s="42"/>
      <c r="M3" s="556" t="s">
        <v>191</v>
      </c>
      <c r="N3" s="557"/>
      <c r="O3" s="557"/>
      <c r="P3" s="564" t="s">
        <v>189</v>
      </c>
      <c r="Q3" s="565"/>
      <c r="R3" s="46"/>
      <c r="S3" s="550" t="s">
        <v>192</v>
      </c>
      <c r="T3" s="551"/>
      <c r="U3" s="46"/>
      <c r="V3" s="550" t="s">
        <v>220</v>
      </c>
      <c r="W3" s="551"/>
      <c r="X3" s="128"/>
      <c r="Y3" s="131"/>
      <c r="Z3" s="131"/>
      <c r="AA3" s="130"/>
      <c r="AB3" s="114"/>
      <c r="AC3" s="114"/>
      <c r="AD3" s="114"/>
      <c r="AE3" s="114"/>
      <c r="AF3" s="114"/>
      <c r="AG3" s="114"/>
      <c r="AH3" s="114"/>
      <c r="AI3" s="114"/>
      <c r="AJ3" s="114"/>
      <c r="AK3" s="114"/>
      <c r="AL3" s="114"/>
      <c r="AM3" s="114"/>
      <c r="AN3" s="114"/>
      <c r="AO3" s="114"/>
    </row>
    <row r="4" spans="1:42" ht="23.25" hidden="1" customHeight="1">
      <c r="A4" s="31"/>
      <c r="B4" s="26"/>
      <c r="C4" s="349"/>
      <c r="D4" s="349"/>
      <c r="E4" s="349"/>
      <c r="F4" s="349"/>
      <c r="G4" s="349"/>
      <c r="H4" s="151"/>
      <c r="I4" s="151"/>
      <c r="J4" s="42"/>
      <c r="K4" s="42"/>
      <c r="L4" s="42"/>
      <c r="M4" s="558">
        <v>750000</v>
      </c>
      <c r="N4" s="559"/>
      <c r="O4" s="559"/>
      <c r="P4" s="566">
        <f>ROUNDDOWN(M4/21,-1)</f>
        <v>35710</v>
      </c>
      <c r="Q4" s="567"/>
      <c r="R4" s="42"/>
      <c r="S4" s="121">
        <v>12</v>
      </c>
      <c r="T4" s="120" t="s">
        <v>188</v>
      </c>
      <c r="U4" s="42"/>
      <c r="V4" s="215"/>
      <c r="W4" s="214" t="s">
        <v>219</v>
      </c>
      <c r="X4" s="119"/>
      <c r="Y4" s="157"/>
      <c r="Z4" s="248"/>
      <c r="AA4" s="249" t="s">
        <v>182</v>
      </c>
      <c r="AB4" s="250" t="s">
        <v>173</v>
      </c>
      <c r="AC4" s="250" t="s">
        <v>172</v>
      </c>
      <c r="AD4" s="250" t="s">
        <v>195</v>
      </c>
      <c r="AE4" s="459" t="s">
        <v>343</v>
      </c>
      <c r="AF4" s="250" t="s">
        <v>196</v>
      </c>
      <c r="AG4" s="250" t="s">
        <v>194</v>
      </c>
      <c r="AH4" s="250" t="s">
        <v>180</v>
      </c>
      <c r="AI4" s="251" t="s">
        <v>221</v>
      </c>
      <c r="AJ4" s="251" t="s">
        <v>222</v>
      </c>
      <c r="AK4" s="251" t="s">
        <v>205</v>
      </c>
      <c r="AL4" s="504" t="s">
        <v>187</v>
      </c>
      <c r="AM4" s="504"/>
      <c r="AN4" s="504"/>
      <c r="AO4" s="252" t="s">
        <v>193</v>
      </c>
      <c r="AP4" s="460"/>
    </row>
    <row r="5" spans="1:42" ht="15" hidden="1" customHeight="1">
      <c r="A5" s="31"/>
      <c r="B5" s="26"/>
      <c r="C5" s="26"/>
      <c r="D5" s="26"/>
      <c r="E5" s="26"/>
      <c r="F5" s="42"/>
      <c r="G5" s="42"/>
      <c r="H5" s="42"/>
      <c r="I5" s="42"/>
      <c r="J5" s="42"/>
      <c r="K5" s="42"/>
      <c r="L5" s="122"/>
      <c r="M5" s="560"/>
      <c r="N5" s="561"/>
      <c r="O5" s="561"/>
      <c r="P5" s="568" t="s">
        <v>190</v>
      </c>
      <c r="Q5" s="569"/>
      <c r="R5" s="42"/>
      <c r="S5" s="554" t="s">
        <v>152</v>
      </c>
      <c r="T5" s="555"/>
      <c r="U5" s="42"/>
      <c r="V5" s="572" t="s">
        <v>180</v>
      </c>
      <c r="W5" s="573"/>
      <c r="X5" s="129"/>
      <c r="Y5" s="132"/>
      <c r="Z5" s="224"/>
      <c r="AA5" s="225"/>
      <c r="AB5" s="226">
        <f>AB151</f>
        <v>0</v>
      </c>
      <c r="AC5" s="330">
        <f t="shared" ref="AC5:AD5" si="0">AC151</f>
        <v>0</v>
      </c>
      <c r="AD5" s="330">
        <f t="shared" si="0"/>
        <v>0</v>
      </c>
      <c r="AE5" s="458">
        <f>COUNT($AE$16:$AE$147)</f>
        <v>0</v>
      </c>
      <c r="AF5" s="330">
        <f>AE151</f>
        <v>0</v>
      </c>
      <c r="AG5" s="330">
        <f>AF151</f>
        <v>0</v>
      </c>
      <c r="AH5" s="227">
        <f>V6</f>
        <v>16740</v>
      </c>
      <c r="AI5" s="228">
        <f>AH151</f>
        <v>0</v>
      </c>
      <c r="AJ5" s="228">
        <f>V4</f>
        <v>0</v>
      </c>
      <c r="AK5" s="228">
        <f>AJ151</f>
        <v>0</v>
      </c>
      <c r="AL5" s="229"/>
      <c r="AM5" s="341">
        <f>SUM(AL17:AL147)</f>
        <v>0</v>
      </c>
      <c r="AN5" s="230" t="s">
        <v>166</v>
      </c>
      <c r="AO5" s="342">
        <f>ROUNDUP($S$6/$S$4,2)*$AM$5</f>
        <v>0</v>
      </c>
      <c r="AP5" s="460"/>
    </row>
    <row r="6" spans="1:42" ht="23.25" hidden="1" customHeight="1">
      <c r="A6" s="31"/>
      <c r="B6" s="26"/>
      <c r="C6" s="26"/>
      <c r="D6" s="26"/>
      <c r="E6" s="26"/>
      <c r="F6" s="26"/>
      <c r="G6" s="26"/>
      <c r="H6" s="123"/>
      <c r="I6" s="124"/>
      <c r="J6" s="125"/>
      <c r="K6" s="125"/>
      <c r="L6" s="126"/>
      <c r="M6" s="562"/>
      <c r="N6" s="563"/>
      <c r="O6" s="563"/>
      <c r="P6" s="570">
        <f>IF(OR(M4=""),"",ROUNDDOWN((M4/21*1.35),-1))</f>
        <v>48210</v>
      </c>
      <c r="Q6" s="571"/>
      <c r="R6" s="42"/>
      <c r="S6" s="539">
        <v>175</v>
      </c>
      <c r="T6" s="540"/>
      <c r="U6" s="42"/>
      <c r="V6" s="232">
        <f>AJ10</f>
        <v>16740</v>
      </c>
      <c r="W6" s="216" t="s">
        <v>219</v>
      </c>
      <c r="X6" s="119"/>
      <c r="Y6" s="157"/>
      <c r="Z6" s="158"/>
      <c r="AA6" s="231">
        <f>AA62+AA105+AA148</f>
        <v>0</v>
      </c>
      <c r="AB6" s="114"/>
      <c r="AC6" s="141"/>
      <c r="AD6" s="116"/>
      <c r="AE6" s="116"/>
      <c r="AF6" s="116"/>
      <c r="AG6" s="156"/>
      <c r="AH6" s="160"/>
      <c r="AI6" s="160"/>
      <c r="AJ6" s="160"/>
      <c r="AK6" s="116"/>
      <c r="AL6" s="524" t="s">
        <v>168</v>
      </c>
      <c r="AM6" s="524"/>
      <c r="AN6" s="164"/>
      <c r="AO6" s="162"/>
    </row>
    <row r="7" spans="1:42" ht="18" customHeight="1">
      <c r="A7" s="348" t="s">
        <v>204</v>
      </c>
      <c r="B7" s="347"/>
      <c r="C7" s="347"/>
      <c r="D7" s="347"/>
      <c r="E7" s="347"/>
      <c r="F7" s="347"/>
      <c r="G7" s="499"/>
      <c r="H7" s="499"/>
      <c r="I7" s="213"/>
      <c r="J7" s="213"/>
      <c r="K7" s="213"/>
      <c r="L7" s="586"/>
      <c r="M7" s="586"/>
      <c r="N7" s="586"/>
      <c r="O7" s="586"/>
      <c r="P7" s="586"/>
      <c r="Q7" s="586"/>
      <c r="R7" s="42"/>
      <c r="S7" s="127"/>
      <c r="T7" s="127"/>
      <c r="U7" s="42"/>
      <c r="V7" s="149"/>
      <c r="W7" s="149"/>
      <c r="X7" s="119"/>
      <c r="Y7" s="157"/>
      <c r="Z7" s="158"/>
      <c r="AA7" s="159"/>
      <c r="AB7" s="114"/>
      <c r="AC7" s="141"/>
      <c r="AD7" s="116"/>
      <c r="AE7" s="587" t="s">
        <v>145</v>
      </c>
      <c r="AF7" s="588"/>
      <c r="AG7" s="588"/>
      <c r="AH7" s="588"/>
      <c r="AI7" s="588"/>
      <c r="AJ7" s="589"/>
      <c r="AK7" s="116"/>
      <c r="AL7" s="163" t="str">
        <f>IFERROR(AM5/I151,"")</f>
        <v/>
      </c>
      <c r="AM7" s="163" t="s">
        <v>169</v>
      </c>
      <c r="AN7" s="161"/>
      <c r="AO7" s="162"/>
    </row>
    <row r="8" spans="1:42" ht="15.75" customHeight="1">
      <c r="A8" s="350"/>
      <c r="B8" s="350"/>
      <c r="C8" s="350"/>
      <c r="D8" s="350"/>
      <c r="E8" s="350"/>
      <c r="F8" s="350"/>
      <c r="G8" s="350"/>
      <c r="H8" s="26"/>
      <c r="I8" s="26"/>
      <c r="J8" s="26"/>
      <c r="K8" s="26"/>
      <c r="L8" s="585"/>
      <c r="M8" s="585"/>
      <c r="N8" s="585"/>
      <c r="O8" s="585"/>
      <c r="P8" s="585"/>
      <c r="Q8" s="585"/>
      <c r="R8" s="152" t="s">
        <v>199</v>
      </c>
      <c r="S8" s="152" t="s">
        <v>199</v>
      </c>
      <c r="T8" s="584"/>
      <c r="U8" s="584"/>
      <c r="V8" s="584"/>
      <c r="W8" s="584"/>
      <c r="X8" s="27"/>
      <c r="Y8" s="157"/>
      <c r="Z8" s="158"/>
      <c r="AA8" s="159"/>
      <c r="AB8" s="114"/>
      <c r="AC8" s="141"/>
      <c r="AD8" s="116"/>
      <c r="AE8" s="241"/>
      <c r="AF8" s="238" t="s">
        <v>151</v>
      </c>
      <c r="AG8" s="223" t="s">
        <v>149</v>
      </c>
      <c r="AH8" s="223" t="s">
        <v>150</v>
      </c>
      <c r="AI8" s="345" t="s">
        <v>153</v>
      </c>
      <c r="AJ8" s="346" t="s">
        <v>228</v>
      </c>
      <c r="AK8" s="116"/>
      <c r="AL8" s="161"/>
      <c r="AM8" s="161"/>
      <c r="AN8" s="161"/>
      <c r="AO8" s="162"/>
    </row>
    <row r="9" spans="1:42" ht="19.5" customHeight="1">
      <c r="A9" s="31"/>
      <c r="B9" s="26"/>
      <c r="C9" s="406">
        <f>L13</f>
        <v>45383</v>
      </c>
      <c r="D9" s="393"/>
      <c r="E9" s="393"/>
      <c r="F9" s="262" t="s">
        <v>197</v>
      </c>
      <c r="G9" s="262"/>
      <c r="H9" s="262"/>
      <c r="I9" s="262"/>
      <c r="J9" s="262"/>
      <c r="K9" s="262"/>
      <c r="L9" s="262"/>
      <c r="M9" s="262"/>
      <c r="N9" s="148"/>
      <c r="O9" s="148"/>
      <c r="P9" s="149"/>
      <c r="Q9" s="29"/>
      <c r="R9" s="29"/>
      <c r="S9" s="42"/>
      <c r="T9" s="27"/>
      <c r="U9" s="153"/>
      <c r="V9" s="27"/>
      <c r="W9" s="154"/>
      <c r="X9" s="154"/>
      <c r="Y9" s="157"/>
      <c r="Z9" s="158"/>
      <c r="AA9" s="596" t="s">
        <v>235</v>
      </c>
      <c r="AB9" s="597"/>
      <c r="AC9" s="597"/>
      <c r="AD9" s="598"/>
      <c r="AE9" s="242" t="s">
        <v>231</v>
      </c>
      <c r="AF9" s="253">
        <v>50000</v>
      </c>
      <c r="AG9" s="254">
        <v>120000</v>
      </c>
      <c r="AH9" s="254">
        <v>20880</v>
      </c>
      <c r="AI9" s="255">
        <v>10000</v>
      </c>
      <c r="AJ9" s="343">
        <f t="shared" ref="AJ9" si="1">SUM(AF9:AI9)</f>
        <v>200880</v>
      </c>
      <c r="AK9" s="116"/>
      <c r="AL9" s="590" t="s">
        <v>229</v>
      </c>
      <c r="AM9" s="504"/>
      <c r="AN9" s="591"/>
      <c r="AO9" s="162"/>
    </row>
    <row r="10" spans="1:42" ht="19.5" customHeight="1">
      <c r="A10" s="31"/>
      <c r="B10" s="26"/>
      <c r="C10" s="31"/>
      <c r="D10" s="31"/>
      <c r="E10" s="31"/>
      <c r="F10" s="31"/>
      <c r="G10" s="31"/>
      <c r="H10" s="123"/>
      <c r="I10" s="124"/>
      <c r="J10" s="125"/>
      <c r="K10" s="125"/>
      <c r="L10" s="126"/>
      <c r="M10" s="148"/>
      <c r="N10" s="148"/>
      <c r="O10" s="148"/>
      <c r="P10" s="199"/>
      <c r="Q10" s="599" t="s">
        <v>200</v>
      </c>
      <c r="R10" s="599"/>
      <c r="S10" s="601" t="s">
        <v>201</v>
      </c>
      <c r="T10" s="601"/>
      <c r="U10" s="601"/>
      <c r="V10" s="601"/>
      <c r="W10" s="601"/>
      <c r="X10" s="155"/>
      <c r="Y10" s="157"/>
      <c r="Z10" s="158"/>
      <c r="AA10" s="246" t="s">
        <v>171</v>
      </c>
      <c r="AB10" s="583" t="s">
        <v>203</v>
      </c>
      <c r="AC10" s="583"/>
      <c r="AD10" s="233" t="s">
        <v>165</v>
      </c>
      <c r="AE10" s="242" t="s">
        <v>232</v>
      </c>
      <c r="AF10" s="239">
        <f t="shared" ref="AF10" si="2">AF9/12</f>
        <v>4166.666666666667</v>
      </c>
      <c r="AG10" s="254">
        <f>AG9/12</f>
        <v>10000</v>
      </c>
      <c r="AH10" s="254">
        <f>AH9/12</f>
        <v>1740</v>
      </c>
      <c r="AI10" s="236">
        <f>AI9/12</f>
        <v>833.33333333333337</v>
      </c>
      <c r="AJ10" s="343">
        <f>SUM(AF10:AI10)</f>
        <v>16740</v>
      </c>
      <c r="AK10" s="116"/>
      <c r="AL10" s="245" t="s">
        <v>230</v>
      </c>
      <c r="AM10" s="592">
        <v>76300</v>
      </c>
      <c r="AN10" s="593"/>
      <c r="AO10" s="162"/>
    </row>
    <row r="11" spans="1:42" ht="23.25" customHeight="1">
      <c r="A11" s="31"/>
      <c r="B11" s="356"/>
      <c r="C11" s="485" t="s">
        <v>198</v>
      </c>
      <c r="D11" s="485"/>
      <c r="E11" s="485"/>
      <c r="F11" s="485"/>
      <c r="G11" s="485"/>
      <c r="H11" s="107"/>
      <c r="I11" s="107"/>
      <c r="J11" s="125"/>
      <c r="K11" s="125"/>
      <c r="L11" s="602"/>
      <c r="M11" s="602"/>
      <c r="N11" s="602"/>
      <c r="O11" s="602"/>
      <c r="P11" s="149"/>
      <c r="Q11" s="29"/>
      <c r="R11" s="600" t="s">
        <v>202</v>
      </c>
      <c r="S11" s="600"/>
      <c r="T11" s="600"/>
      <c r="U11" s="600"/>
      <c r="V11" s="600"/>
      <c r="W11" s="600"/>
      <c r="X11" s="600"/>
      <c r="Y11" s="157"/>
      <c r="Z11" s="158"/>
      <c r="AA11" s="247">
        <f>COUNTIF($I$16:$I$145,"※")</f>
        <v>0</v>
      </c>
      <c r="AB11" s="582">
        <f t="shared" ref="AB11:AC11" si="3">COUNTIF($J$16:$J$145,"∇")</f>
        <v>0</v>
      </c>
      <c r="AC11" s="582">
        <f t="shared" si="3"/>
        <v>0</v>
      </c>
      <c r="AD11" s="234">
        <f>COUNTIF($K$16:$K$145,"★")</f>
        <v>0</v>
      </c>
      <c r="AE11" s="243" t="s">
        <v>233</v>
      </c>
      <c r="AF11" s="240">
        <f>ROUNDDOWN(AF10/21,0)</f>
        <v>198</v>
      </c>
      <c r="AG11" s="235">
        <f>ROUNDDOWN(AG10/21,0)</f>
        <v>476</v>
      </c>
      <c r="AH11" s="235">
        <f>ROUNDDOWN(AH10/21,0)</f>
        <v>82</v>
      </c>
      <c r="AI11" s="237">
        <f>ROUNDDOWN(AI10/21,0)</f>
        <v>39</v>
      </c>
      <c r="AJ11" s="344">
        <f t="shared" ref="AJ11" si="4">SUM(AF11:AI11)</f>
        <v>795</v>
      </c>
      <c r="AK11" s="116"/>
      <c r="AL11" s="244" t="s">
        <v>234</v>
      </c>
      <c r="AM11" s="594">
        <f>ROUNDUP(AM10/21,0)</f>
        <v>3634</v>
      </c>
      <c r="AN11" s="595"/>
      <c r="AO11" s="162"/>
    </row>
    <row r="12" spans="1:42" ht="4.5" customHeight="1">
      <c r="A12" s="31"/>
      <c r="B12" s="26"/>
      <c r="C12" s="413"/>
      <c r="D12" s="414"/>
      <c r="E12" s="415"/>
      <c r="F12" s="414"/>
      <c r="G12" s="414"/>
      <c r="H12" s="151"/>
      <c r="I12" s="151"/>
      <c r="J12" s="125"/>
      <c r="K12" s="125"/>
      <c r="L12" s="416"/>
      <c r="M12" s="416"/>
      <c r="N12" s="416"/>
      <c r="O12" s="416"/>
      <c r="P12" s="149"/>
      <c r="Q12" s="29"/>
      <c r="R12" s="394"/>
      <c r="S12" s="394"/>
      <c r="T12" s="394"/>
      <c r="U12" s="394"/>
      <c r="V12" s="394"/>
      <c r="W12" s="394"/>
      <c r="X12" s="394"/>
      <c r="Y12" s="114"/>
      <c r="Z12" s="144"/>
      <c r="AA12" s="114"/>
      <c r="AB12" s="114"/>
      <c r="AC12" s="116"/>
      <c r="AD12" s="116"/>
      <c r="AE12" s="116"/>
      <c r="AF12" s="116"/>
      <c r="AG12" s="116"/>
      <c r="AH12" s="160"/>
      <c r="AI12" s="160"/>
      <c r="AJ12" s="160"/>
      <c r="AK12" s="116"/>
      <c r="AL12" s="163"/>
      <c r="AM12" s="163"/>
      <c r="AN12" s="163"/>
      <c r="AO12" s="162"/>
    </row>
    <row r="13" spans="1:42" ht="15.75" customHeight="1">
      <c r="A13" s="31"/>
      <c r="B13" s="26"/>
      <c r="C13" s="486" t="s">
        <v>340</v>
      </c>
      <c r="D13" s="487"/>
      <c r="E13" s="487"/>
      <c r="F13" s="487"/>
      <c r="G13" s="487"/>
      <c r="H13" s="417"/>
      <c r="I13" s="417"/>
      <c r="J13" s="417"/>
      <c r="K13" s="417"/>
      <c r="L13" s="418">
        <v>45383</v>
      </c>
      <c r="M13" s="574" t="s">
        <v>2</v>
      </c>
      <c r="N13" s="574"/>
      <c r="O13" s="575">
        <v>45412</v>
      </c>
      <c r="P13" s="576"/>
      <c r="Q13" s="29"/>
      <c r="R13" s="29"/>
      <c r="S13" s="30"/>
      <c r="T13" s="29"/>
      <c r="U13" s="29"/>
      <c r="V13" s="26"/>
      <c r="W13" s="26"/>
      <c r="X13" s="26"/>
      <c r="Y13" s="114"/>
      <c r="Z13" s="144"/>
      <c r="AA13" s="114"/>
      <c r="AB13" s="114"/>
      <c r="AC13" s="116"/>
      <c r="AD13" s="116"/>
      <c r="AE13" s="116"/>
      <c r="AF13" s="116"/>
      <c r="AG13" s="116"/>
      <c r="AH13" s="160"/>
      <c r="AI13" s="160"/>
      <c r="AJ13" s="160"/>
      <c r="AK13" s="116"/>
      <c r="AL13" s="163"/>
      <c r="AM13" s="163"/>
      <c r="AN13" s="163"/>
      <c r="AO13" s="162"/>
    </row>
    <row r="14" spans="1:42" ht="6.75" customHeight="1">
      <c r="A14" s="31"/>
      <c r="B14" s="26"/>
      <c r="C14" s="407"/>
      <c r="D14" s="407"/>
      <c r="E14" s="407"/>
      <c r="F14" s="407"/>
      <c r="G14" s="407"/>
      <c r="H14" s="408"/>
      <c r="I14" s="408"/>
      <c r="J14" s="409"/>
      <c r="K14" s="410"/>
      <c r="L14" s="411"/>
      <c r="M14" s="39"/>
      <c r="N14" s="39"/>
      <c r="O14" s="412"/>
      <c r="P14" s="412"/>
      <c r="Q14" s="29"/>
      <c r="R14" s="29"/>
      <c r="S14" s="30"/>
      <c r="T14" s="29"/>
      <c r="U14" s="29"/>
      <c r="V14" s="26"/>
      <c r="W14" s="26"/>
      <c r="X14" s="26"/>
      <c r="Y14" s="114"/>
      <c r="Z14" s="144"/>
      <c r="AA14" s="114"/>
      <c r="AB14" s="114"/>
      <c r="AC14" s="116"/>
      <c r="AD14" s="116"/>
      <c r="AE14" s="116"/>
      <c r="AF14" s="116"/>
      <c r="AG14" s="116"/>
      <c r="AH14" s="160"/>
      <c r="AI14" s="160"/>
      <c r="AJ14" s="160"/>
      <c r="AK14" s="116"/>
      <c r="AL14" s="163"/>
      <c r="AM14" s="163"/>
      <c r="AN14" s="163"/>
      <c r="AO14" s="162"/>
    </row>
    <row r="15" spans="1:42" ht="18.75">
      <c r="A15" s="31"/>
      <c r="B15" s="26"/>
      <c r="C15" s="38" t="s">
        <v>0</v>
      </c>
      <c r="D15" s="38"/>
      <c r="E15" s="38"/>
      <c r="F15" s="41" t="s">
        <v>5</v>
      </c>
      <c r="G15" s="38" t="s">
        <v>344</v>
      </c>
      <c r="H15" s="38" t="s">
        <v>185</v>
      </c>
      <c r="I15" s="109" t="s">
        <v>177</v>
      </c>
      <c r="J15" s="110" t="s">
        <v>178</v>
      </c>
      <c r="K15" s="111" t="s">
        <v>179</v>
      </c>
      <c r="L15" s="38" t="s">
        <v>132</v>
      </c>
      <c r="M15" s="37" t="s">
        <v>1</v>
      </c>
      <c r="N15" s="39" t="s">
        <v>2</v>
      </c>
      <c r="O15" s="53" t="s">
        <v>3</v>
      </c>
      <c r="P15" s="552" t="s">
        <v>8</v>
      </c>
      <c r="Q15" s="553"/>
      <c r="R15" s="40"/>
      <c r="S15" s="552" t="s">
        <v>4</v>
      </c>
      <c r="T15" s="553"/>
      <c r="U15" s="40"/>
      <c r="V15" s="552" t="s">
        <v>6</v>
      </c>
      <c r="W15" s="553"/>
      <c r="X15" s="421"/>
      <c r="Y15" s="256"/>
      <c r="Z15" s="145"/>
      <c r="AA15" s="133" t="s">
        <v>7</v>
      </c>
      <c r="AB15" s="603" t="s">
        <v>172</v>
      </c>
      <c r="AC15" s="604"/>
      <c r="AD15" s="165" t="s">
        <v>195</v>
      </c>
      <c r="AE15" s="165" t="s">
        <v>196</v>
      </c>
      <c r="AF15" s="165" t="s">
        <v>194</v>
      </c>
      <c r="AG15" s="116"/>
      <c r="AH15" s="160"/>
      <c r="AI15" s="160"/>
      <c r="AJ15" s="160"/>
      <c r="AK15" s="116"/>
      <c r="AL15" s="156"/>
      <c r="AM15" s="156"/>
      <c r="AN15" s="156"/>
      <c r="AO15" s="162"/>
    </row>
    <row r="16" spans="1:42">
      <c r="A16" s="31"/>
      <c r="B16" s="26"/>
      <c r="C16" s="505">
        <f>C9</f>
        <v>45383</v>
      </c>
      <c r="D16" s="505" t="str">
        <f>IFERROR(INDEX('管理リスト(祝祭日)'!$K$3:$K$32,MATCH(C16,'管理リスト(祝祭日)'!$L$3:$L$32,0)),"")</f>
        <v/>
      </c>
      <c r="E16" s="519">
        <f>IF(D16="",F16,D16)</f>
        <v>2</v>
      </c>
      <c r="F16" s="508">
        <f>WEEKDAY(C16,1)</f>
        <v>2</v>
      </c>
      <c r="G16" s="577"/>
      <c r="H16" s="104" t="str">
        <f>IF(G16="欠勤","",IF(OR(G16="有給休暇",G16="派遣先休業日",G16="振替休日",G16="代休"),G16,IF(OR(M17&lt;&gt;"",M16&lt;&gt;""),"個別契約の業務",IF(OR(D16=1,E16=1,E16=7),"","協定就業日"))))</f>
        <v>協定就業日</v>
      </c>
      <c r="I16" s="516" t="str">
        <f>IF(AND(M16="",M17=""),"",IF(H16="個別契約の業務","※",""))</f>
        <v/>
      </c>
      <c r="J16" s="513" t="str">
        <f>IF(AND(M16="",M17=""),"",IF(OR(M16&gt;TIMEVALUE("19:59"),M17&gt;TIMEVALUE("19:59")),"","∇"))</f>
        <v/>
      </c>
      <c r="K16" s="541" t="str">
        <f>IF(AND(M16="",M17=""),"",IF(OR(M16&gt;TIMEVALUE("19:59"),M17&gt;TIMEVALUE("19:59")),"★",""))</f>
        <v/>
      </c>
      <c r="L16" s="44" t="s">
        <v>159</v>
      </c>
      <c r="M16" s="338"/>
      <c r="N16" s="43" t="s">
        <v>160</v>
      </c>
      <c r="O16" s="337"/>
      <c r="P16" s="333" t="str">
        <f>IF(OR(H16&lt;&gt;"個別契約の業務",G16="",M16="",O16=""),"",IF(O16-M16&lt;0,O16-M16+1-IF(AND(M16&lt;TIMEVALUE("12:00"),O16+1&gt;TIMEVALUE("12:59")),"1:00",0),O16-M16-IF(AND(M16&lt;TIMEVALUE("12:00"),O16&gt;TIMEVALUE("12:59")),"1:00",0)))</f>
        <v/>
      </c>
      <c r="Q16" s="45" t="s">
        <v>161</v>
      </c>
      <c r="R16" s="36" t="str">
        <f>IF(OR(G16="",M16="",O16=""),"",$P$4/8*(P16/("1：00")))</f>
        <v/>
      </c>
      <c r="S16" s="333" t="str">
        <f>IF(OR(H16&lt;&gt;"個別契約の業務",G16="",M16="",O16=""),"",IF(P16-TIME(8,0,0)&lt;0,0,P16-TIME(8,0,0)))</f>
        <v/>
      </c>
      <c r="T16" s="45" t="s">
        <v>161</v>
      </c>
      <c r="U16" s="32" t="str">
        <f>IF(OR(G16="",M16="",O16="",S16=""),"",(($P$4/8*S16)/"1:00"*0.25))</f>
        <v/>
      </c>
      <c r="V16" s="333" t="str">
        <f>IF(OR(H16&lt;&gt;"個別契約の業務",G16="",M16="",O16=""),"",IF(OR(O16&lt;TIMEVALUE("5:00"),O16&gt;TIMEVALUE("22:00")),IF(O16-M16&lt;0,IF(AND(M16&lt;TIMEVALUE("22:01"),O16+1&gt;TIMEVALUE("22:00")),O16+1-"22:00",0)+IF(AND(M16&gt;TIMEVALUE("22:00"),O16+1&gt;TIMEVALUE("22:00")),O16+1-M16,0),IF(AND(M16&lt;TIMEVALUE("22:01"),O16&gt;TIMEVALUE("22:00")),O16-"22:00",0))+IF(AND(M16&lt;TIMEVALUE("5:00"),O16&gt;TIMEVALUE("0:00")),O16-M16,0),IF(O16-M16&lt;0,IF(AND(M16&lt;TIMEVALUE("22:01"),O16+1&gt;TIMEVALUE("22:00")),"29:00"-"22:00",0)+IF(AND(M16&gt;TIMEVALUE("22:00"),O16+1&gt;TIMEVALUE("22:00")),"29:00"-M16,0),IF(AND(M16&lt;TIMEVALUE("22:01"),O16&gt;TIMEVALUE("22:00")),"29:00"-"22:00",0))+IF(AND(M16&lt;TIMEVALUE("5:00"),O16&gt;TIMEVALUE("0:00")),"29:00"-M16,0)))</f>
        <v/>
      </c>
      <c r="W16" s="45" t="s">
        <v>161</v>
      </c>
      <c r="X16" s="422" t="str">
        <f>IF(OR(G16="",M16="",O16=""),"",(($P$4/8*0.25*V16)/"1:00"))</f>
        <v/>
      </c>
      <c r="Y16" s="257"/>
      <c r="Z16" s="146"/>
      <c r="AA16" s="134" t="str">
        <f>IFERROR(IF(OR(AND(H16="",H17="",H18="",H19=""),M16="",O16=""),"",R16+U16+X16),"")</f>
        <v/>
      </c>
      <c r="AB16" s="116"/>
      <c r="AC16" s="143" t="str">
        <f>IF(OR(P16="",P16&gt;=TIME(8,0,0)),"",TIME(8,0,0)-P16)</f>
        <v/>
      </c>
      <c r="AD16" s="166" t="str">
        <f>S16</f>
        <v/>
      </c>
      <c r="AE16" s="167"/>
      <c r="AF16" s="167" t="str">
        <f>V16</f>
        <v/>
      </c>
      <c r="AG16" s="218" t="s">
        <v>223</v>
      </c>
      <c r="AH16" s="168"/>
      <c r="AI16" s="168"/>
      <c r="AJ16" s="169"/>
      <c r="AK16" s="116"/>
      <c r="AL16" s="502" t="s">
        <v>167</v>
      </c>
      <c r="AM16" s="503"/>
      <c r="AN16" s="502" t="s">
        <v>193</v>
      </c>
      <c r="AO16" s="503"/>
    </row>
    <row r="17" spans="1:41">
      <c r="A17" s="31"/>
      <c r="B17" s="26"/>
      <c r="C17" s="506"/>
      <c r="D17" s="506"/>
      <c r="E17" s="520"/>
      <c r="F17" s="509"/>
      <c r="G17" s="578"/>
      <c r="H17" s="92"/>
      <c r="I17" s="517"/>
      <c r="J17" s="514"/>
      <c r="K17" s="542"/>
      <c r="L17" s="49" t="s">
        <v>184</v>
      </c>
      <c r="M17" s="339"/>
      <c r="N17" s="54" t="s">
        <v>160</v>
      </c>
      <c r="O17" s="340"/>
      <c r="P17" s="334" t="str">
        <f>IF(OR(H16&lt;&gt;"個別契約の業務",G16="",M17="",O17=""),"",IF(O17-M17&lt;0,O17-M17+1-IF(AND(M17&lt;TIMEVALUE("12:00"),O17+1&gt;TIMEVALUE("12:59")),"1:00",0),O17-M17-IF(AND(M17&lt;TIMEVALUE("12:00"),O17&gt;TIMEVALUE("12:59")),"1:00",0)))</f>
        <v/>
      </c>
      <c r="Q17" s="55" t="s">
        <v>161</v>
      </c>
      <c r="R17" s="56" t="str">
        <f>IF(OR(G16="",M17="",O17=""),"",$P$6/8*(P17/("1：00")))</f>
        <v/>
      </c>
      <c r="S17" s="334" t="str">
        <f>IF(OR(H16&lt;&gt;"個別契約の業務",G16="",M17="",O17=""),"",IF(P17-TIME(8,0,0)&lt;0,0,P17-TIME(8,0,0)))</f>
        <v/>
      </c>
      <c r="T17" s="55" t="s">
        <v>161</v>
      </c>
      <c r="U17" s="57" t="str">
        <f>IF(OR(G16="",M17="",O17="",S17=""),"",(($P$6/8*S17)/"1:00"*0))</f>
        <v/>
      </c>
      <c r="V17" s="334" t="str">
        <f>IF(OR(H16&lt;&gt;"個別契約の業務",G16="",M17="",O17=""),"",IF(OR(O17&lt;TIMEVALUE("5:00"),O17&gt;TIMEVALUE("22:00")),IF(O17-M17&lt;0,IF(AND(M17&lt;TIMEVALUE("22:01"),O17+1&gt;TIMEVALUE("22:00")),O17+1-"22:00",0)+IF(AND(M17&gt;TIMEVALUE("22:00"),O17+1&gt;TIMEVALUE("22:00")),O17+1-M17,0),IF(AND(M17&lt;TIMEVALUE("22:01"),O17&gt;TIMEVALUE("22:00")),O17-"22:00",0))+IF(AND(M17&lt;TIMEVALUE("5:00"),O17&gt;TIMEVALUE("0:00")),O17-M17,0),IF(O17-M17&lt;0,IF(AND(M17&lt;TIMEVALUE("22:01"),O17+1&gt;TIMEVALUE("22:00")),"29:00"-"22:00",0)+IF(AND(M17&gt;TIMEVALUE("22:00"),O17+1&gt;TIMEVALUE("22:00")),"29:00"-M17,0),IF(AND(M17&lt;TIMEVALUE("22:01"),O17&gt;TIMEVALUE("22:00")),"29:00"-"22:00",0))+IF(AND(M17&lt;TIMEVALUE("5:00"),O17&gt;TIMEVALUE("0:00")),"29:00"-M17,0)))</f>
        <v/>
      </c>
      <c r="W17" s="55" t="s">
        <v>161</v>
      </c>
      <c r="X17" s="423" t="str">
        <f>IF(OR(G16="",M17="",O17=""),"",(($P$4/8*0.25*V17)/"1:00"))</f>
        <v/>
      </c>
      <c r="Y17" s="257"/>
      <c r="Z17" s="146"/>
      <c r="AA17" s="135" t="str">
        <f>IFERROR(IF(OR(AND(H16="",H17="",H18="",H19=""),M17="",O17=""),"",R17+U17+X17),"")</f>
        <v/>
      </c>
      <c r="AB17" s="116"/>
      <c r="AC17" s="143" t="str">
        <f>IF(OR(P17="",P17&gt;=TIME(8,0,0)),"",TIME(8,0,0)-P17)</f>
        <v/>
      </c>
      <c r="AD17" s="166"/>
      <c r="AE17" s="167" t="str">
        <f>S17</f>
        <v/>
      </c>
      <c r="AF17" s="167" t="str">
        <f>V17</f>
        <v/>
      </c>
      <c r="AG17" s="217" t="s">
        <v>221</v>
      </c>
      <c r="AH17" s="172">
        <f>IFERROR(ROUNDDOWN($V19,0),"")</f>
        <v>0</v>
      </c>
      <c r="AI17" s="173" t="s">
        <v>181</v>
      </c>
      <c r="AJ17" s="174" t="str">
        <f>IF(P19="","",P19)</f>
        <v/>
      </c>
      <c r="AK17" s="156"/>
      <c r="AL17" s="175" t="str">
        <f>IF(S19="","",S19)</f>
        <v/>
      </c>
      <c r="AM17" s="176" t="s">
        <v>166</v>
      </c>
      <c r="AN17" s="500" t="str">
        <f>IF(S19="","",ROUNDUP((AL17/$S$4*$S$6),0))</f>
        <v/>
      </c>
      <c r="AO17" s="501"/>
    </row>
    <row r="18" spans="1:41">
      <c r="A18" s="26"/>
      <c r="B18" s="26"/>
      <c r="C18" s="506"/>
      <c r="D18" s="506"/>
      <c r="E18" s="520"/>
      <c r="F18" s="509"/>
      <c r="G18" s="578"/>
      <c r="H18" s="105"/>
      <c r="I18" s="517"/>
      <c r="J18" s="514"/>
      <c r="K18" s="542"/>
      <c r="L18" s="479" t="s">
        <v>183</v>
      </c>
      <c r="M18" s="480"/>
      <c r="N18" s="480"/>
      <c r="O18" s="480"/>
      <c r="P18" s="480"/>
      <c r="Q18" s="480"/>
      <c r="R18" s="481"/>
      <c r="S18" s="547" t="s">
        <v>162</v>
      </c>
      <c r="T18" s="548"/>
      <c r="U18" s="549"/>
      <c r="V18" s="536" t="s">
        <v>221</v>
      </c>
      <c r="W18" s="537"/>
      <c r="X18" s="538"/>
      <c r="Y18" s="258"/>
      <c r="Z18" s="179"/>
      <c r="AA18" s="136" t="s">
        <v>163</v>
      </c>
      <c r="AB18" s="116"/>
      <c r="AC18" s="116"/>
      <c r="AD18" s="180"/>
      <c r="AE18" s="181"/>
      <c r="AF18" s="181"/>
      <c r="AG18" s="115"/>
      <c r="AH18" s="164"/>
      <c r="AI18" s="183"/>
      <c r="AJ18" s="184"/>
      <c r="AK18" s="156"/>
      <c r="AL18" s="156"/>
      <c r="AM18" s="156"/>
      <c r="AN18" s="156"/>
      <c r="AO18" s="162"/>
    </row>
    <row r="19" spans="1:41">
      <c r="A19" s="26"/>
      <c r="B19" s="26"/>
      <c r="C19" s="507"/>
      <c r="D19" s="507"/>
      <c r="E19" s="521"/>
      <c r="F19" s="510"/>
      <c r="G19" s="579"/>
      <c r="H19" s="106"/>
      <c r="I19" s="518"/>
      <c r="J19" s="515"/>
      <c r="K19" s="543"/>
      <c r="L19" s="118" t="s">
        <v>164</v>
      </c>
      <c r="M19" s="25"/>
      <c r="N19" s="33" t="s">
        <v>160</v>
      </c>
      <c r="O19" s="25"/>
      <c r="P19" s="528"/>
      <c r="Q19" s="528"/>
      <c r="R19" s="529"/>
      <c r="S19" s="530"/>
      <c r="T19" s="531"/>
      <c r="U19" s="532"/>
      <c r="V19" s="533"/>
      <c r="W19" s="534"/>
      <c r="X19" s="535"/>
      <c r="Y19" s="259"/>
      <c r="Z19" s="185"/>
      <c r="AA19" s="137">
        <f>IFERROR(IF(I16="",P19+(ROUNDUP((S19/$S$4*$S$6),0))+V19,P19+(ROUNDUP((S19/$S$4*$S$6),0))+IFERROR(ROUNDUP(($V$4/$AA$11),0),"0")+IFERROR(ROUNDUP(($V$6/$AA$11),0),"0")+V19),"")</f>
        <v>0</v>
      </c>
      <c r="AB19" s="116"/>
      <c r="AC19" s="116"/>
      <c r="AD19" s="180"/>
      <c r="AE19" s="116"/>
      <c r="AF19" s="116"/>
      <c r="AG19" s="115"/>
      <c r="AH19" s="164"/>
      <c r="AI19" s="183"/>
      <c r="AJ19" s="184"/>
      <c r="AK19" s="156"/>
      <c r="AL19" s="116"/>
      <c r="AM19" s="116"/>
      <c r="AN19" s="116"/>
      <c r="AO19" s="186"/>
    </row>
    <row r="20" spans="1:41">
      <c r="A20" s="26"/>
      <c r="B20" s="26"/>
      <c r="C20" s="505">
        <f>C16+1</f>
        <v>45384</v>
      </c>
      <c r="D20" s="505" t="str">
        <f>IFERROR(INDEX('管理リスト(祝祭日)'!$K$3:$K$32,MATCH(C20,'管理リスト(祝祭日)'!$L$3:$L$32,0)),"")</f>
        <v/>
      </c>
      <c r="E20" s="519">
        <f t="shared" ref="E20" si="5">IF(D20="",F20,D20)</f>
        <v>3</v>
      </c>
      <c r="F20" s="508">
        <f t="shared" ref="F20" si="6">WEEKDAY(C20,1)</f>
        <v>3</v>
      </c>
      <c r="G20" s="577"/>
      <c r="H20" s="108" t="str">
        <f>IF(G20="欠勤","",IF(OR(G20="有給休暇",G20="派遣先休業日",G20="振替休日",G20="代休"),G20,IF(OR(M21&lt;&gt;"",M20&lt;&gt;""),"個別契約の業務",IF(OR(D20=1,E20=1,E20=7),"","協定就業日"))))</f>
        <v>協定就業日</v>
      </c>
      <c r="I20" s="516" t="str">
        <f>IF(AND(M20="",M21=""),"",IF(H20="個別契約の業務","※",""))</f>
        <v/>
      </c>
      <c r="J20" s="513" t="str">
        <f t="shared" ref="J20" si="7">IF(AND(M20="",M21=""),"",IF(OR(M20&gt;TIMEVALUE("19:59"),M21&gt;TIMEVALUE("19:59")),"","∇"))</f>
        <v/>
      </c>
      <c r="K20" s="541" t="str">
        <f t="shared" ref="K20" si="8">IF(AND(M20="",M21=""),"",IF(OR(M20&gt;TIMEVALUE("19:59"),M21&gt;TIMEVALUE("19:59")),"★",""))</f>
        <v/>
      </c>
      <c r="L20" s="59" t="s">
        <v>159</v>
      </c>
      <c r="M20" s="338"/>
      <c r="N20" s="60" t="s">
        <v>160</v>
      </c>
      <c r="O20" s="337"/>
      <c r="P20" s="335" t="str">
        <f>IF(OR(H20&lt;&gt;"個別契約の業務",G20="",M20="",O20=""),"",IF(O20-M20&lt;0,O20-M20+1-IF(AND(M20&lt;TIMEVALUE("12:00"),O20+1&gt;TIMEVALUE("12:59")),"1:00",0),O20-M20-IF(AND(M20&lt;TIMEVALUE("12:00"),O20&gt;TIMEVALUE("12:59")),"1:00",0)))</f>
        <v/>
      </c>
      <c r="Q20" s="63" t="s">
        <v>161</v>
      </c>
      <c r="R20" s="64" t="str">
        <f>IF(OR(G20="",M20="",O20=""),"",$P$4/8*(P20/("1：00")))</f>
        <v/>
      </c>
      <c r="S20" s="335" t="str">
        <f>IF(OR(H20&lt;&gt;"個別契約の業務",G20="",M20="",O20=""),"",IF(P20-TIME(8,0,0)&lt;0,0,P20-TIME(8,0,0)))</f>
        <v/>
      </c>
      <c r="T20" s="63" t="s">
        <v>161</v>
      </c>
      <c r="U20" s="65" t="str">
        <f>IF(OR(G20="",M20="",O20="",S20=""),"",(($P$4/8*S20)/"1:00"*0.25))</f>
        <v/>
      </c>
      <c r="V20" s="335" t="str">
        <f>IF(OR(H20&lt;&gt;"個別契約の業務",G20="",M20="",O20=""),"",IF(OR(O20&lt;TIMEVALUE("5:00"),O20&gt;TIMEVALUE("22:00")),IF(O20-M20&lt;0,IF(AND(M20&lt;TIMEVALUE("22:01"),O20+1&gt;TIMEVALUE("22:00")),O20+1-"22:00",0)+IF(AND(M20&gt;TIMEVALUE("22:00"),O20+1&gt;TIMEVALUE("22:00")),O20+1-M20,0),IF(AND(M20&lt;TIMEVALUE("22:01"),O20&gt;TIMEVALUE("22:00")),O20-"22:00",0))+IF(AND(M20&lt;TIMEVALUE("5:00"),O20&gt;TIMEVALUE("0:00")),O20-M20,0),IF(O20-M20&lt;0,IF(AND(M20&lt;TIMEVALUE("22:01"),O20+1&gt;TIMEVALUE("22:00")),"29:00"-"22:00",0)+IF(AND(M20&gt;TIMEVALUE("22:00"),O20+1&gt;TIMEVALUE("22:00")),"29:00"-M20,0),IF(AND(M20&lt;TIMEVALUE("22:01"),O20&gt;TIMEVALUE("22:00")),"29:00"-"22:00",0))+IF(AND(M20&lt;TIMEVALUE("5:00"),O20&gt;TIMEVALUE("0:00")),"29:00"-M20,0)))</f>
        <v/>
      </c>
      <c r="W20" s="63" t="s">
        <v>161</v>
      </c>
      <c r="X20" s="424" t="str">
        <f>IF(OR(G20="",M20="",O20=""),"",(($P$4/8*0.25*V20)/"1:00"))</f>
        <v/>
      </c>
      <c r="Y20" s="257"/>
      <c r="Z20" s="146"/>
      <c r="AA20" s="134" t="str">
        <f t="shared" ref="AA20" si="9">IFERROR(IF(OR(AND(H20="",H21="",H22="",H23=""),M20="",O20=""),"",R20+U20+X20),"")</f>
        <v/>
      </c>
      <c r="AB20" s="116"/>
      <c r="AC20" s="143" t="str">
        <f>IF(OR(P20="",P20&gt;=TIME(8,0,0)),"",TIME(8,0,0)-P20)</f>
        <v/>
      </c>
      <c r="AD20" s="166" t="str">
        <f>S20</f>
        <v/>
      </c>
      <c r="AE20" s="167"/>
      <c r="AF20" s="167" t="str">
        <f>V20</f>
        <v/>
      </c>
      <c r="AG20" s="218" t="s">
        <v>223</v>
      </c>
      <c r="AH20" s="168"/>
      <c r="AI20" s="168"/>
      <c r="AJ20" s="169"/>
      <c r="AK20" s="116"/>
      <c r="AL20" s="502" t="s">
        <v>167</v>
      </c>
      <c r="AM20" s="503"/>
      <c r="AN20" s="502" t="s">
        <v>193</v>
      </c>
      <c r="AO20" s="503"/>
    </row>
    <row r="21" spans="1:41">
      <c r="A21" s="26"/>
      <c r="B21" s="26"/>
      <c r="C21" s="511"/>
      <c r="D21" s="506"/>
      <c r="E21" s="520"/>
      <c r="F21" s="509"/>
      <c r="G21" s="578"/>
      <c r="H21" s="92"/>
      <c r="I21" s="517"/>
      <c r="J21" s="514"/>
      <c r="K21" s="542"/>
      <c r="L21" s="58" t="s">
        <v>184</v>
      </c>
      <c r="M21" s="339"/>
      <c r="N21" s="61" t="s">
        <v>160</v>
      </c>
      <c r="O21" s="340"/>
      <c r="P21" s="336" t="str">
        <f>IF(OR(H20&lt;&gt;"個別契約の業務",G20="",M21="",O21=""),"",IF(O21-M21&lt;0,O21-M21+1-IF(AND(M21&lt;TIMEVALUE("12:00"),O21+1&gt;TIMEVALUE("12:59")),"1:00",0),O21-M21-IF(AND(M21&lt;TIMEVALUE("12:00"),O21&gt;TIMEVALUE("12:59")),"1:00",0)))</f>
        <v/>
      </c>
      <c r="Q21" s="66" t="s">
        <v>161</v>
      </c>
      <c r="R21" s="67" t="str">
        <f>IF(OR(G20="",M21="",O21=""),"",$P$6/8*(P21/("1：00")))</f>
        <v/>
      </c>
      <c r="S21" s="336" t="str">
        <f>IF(OR(H20&lt;&gt;"個別契約の業務",G20="",M21="",O21=""),"",IF(P21-TIME(8,0,0)&lt;0,0,P21-TIME(8,0,0)))</f>
        <v/>
      </c>
      <c r="T21" s="66" t="s">
        <v>161</v>
      </c>
      <c r="U21" s="68" t="str">
        <f>IF(OR(G20="",M21="",O21="",S21=""),"",(($P$6/8*S21)/"1:00"*0))</f>
        <v/>
      </c>
      <c r="V21" s="336" t="str">
        <f>IF(OR(H20&lt;&gt;"個別契約の業務",G20="",M21="",O21=""),"",IF(OR(O21&lt;TIMEVALUE("5:00"),O21&gt;TIMEVALUE("22:00")),IF(O21-M21&lt;0,IF(AND(M21&lt;TIMEVALUE("22:01"),O21+1&gt;TIMEVALUE("22:00")),O21+1-"22:00",0)+IF(AND(M21&gt;TIMEVALUE("22:00"),O21+1&gt;TIMEVALUE("22:00")),O21+1-M21,0),IF(AND(M21&lt;TIMEVALUE("22:01"),O21&gt;TIMEVALUE("22:00")),O21-"22:00",0))+IF(AND(M21&lt;TIMEVALUE("5:00"),O21&gt;TIMEVALUE("0:00")),O21-M21,0),IF(O21-M21&lt;0,IF(AND(M21&lt;TIMEVALUE("22:01"),O21+1&gt;TIMEVALUE("22:00")),"29:00"-"22:00",0)+IF(AND(M21&gt;TIMEVALUE("22:00"),O21+1&gt;TIMEVALUE("22:00")),"29:00"-M21,0),IF(AND(M21&lt;TIMEVALUE("22:01"),O21&gt;TIMEVALUE("22:00")),"29:00"-"22:00",0))+IF(AND(M21&lt;TIMEVALUE("5:00"),O21&gt;TIMEVALUE("0:00")),"29:00"-M21,0)))</f>
        <v/>
      </c>
      <c r="W21" s="66" t="s">
        <v>161</v>
      </c>
      <c r="X21" s="425" t="str">
        <f>IF(OR(G20="",M21="",O21=""),"",(($P$4/8*0.25*V21)/"1:00"))</f>
        <v/>
      </c>
      <c r="Y21" s="257"/>
      <c r="Z21" s="146"/>
      <c r="AA21" s="135" t="str">
        <f t="shared" ref="AA21" si="10">IFERROR(IF(OR(AND(H20="",H21="",H22="",H23=""),M21="",O21=""),"",R21+U21+X21),"")</f>
        <v/>
      </c>
      <c r="AB21" s="116"/>
      <c r="AC21" s="143" t="str">
        <f>IF(OR(P21="",P21&gt;=TIME(8,0,0)),"",TIME(8,0,0)-P21)</f>
        <v/>
      </c>
      <c r="AD21" s="166"/>
      <c r="AE21" s="167" t="str">
        <f>S21</f>
        <v/>
      </c>
      <c r="AF21" s="167" t="str">
        <f>V21</f>
        <v/>
      </c>
      <c r="AG21" s="217" t="s">
        <v>221</v>
      </c>
      <c r="AH21" s="172">
        <f>IFERROR(ROUNDDOWN($V23,0),"")</f>
        <v>0</v>
      </c>
      <c r="AI21" s="173" t="s">
        <v>181</v>
      </c>
      <c r="AJ21" s="174" t="str">
        <f>IF(P23="","",P23)</f>
        <v/>
      </c>
      <c r="AK21" s="156"/>
      <c r="AL21" s="175" t="str">
        <f>IF(S23="","",S23)</f>
        <v/>
      </c>
      <c r="AM21" s="176" t="s">
        <v>166</v>
      </c>
      <c r="AN21" s="500" t="str">
        <f t="shared" ref="AN21" si="11">IF(S23="","",ROUNDUP((AL21/$S$4*$S$6),0))</f>
        <v/>
      </c>
      <c r="AO21" s="501"/>
    </row>
    <row r="22" spans="1:41">
      <c r="A22" s="26"/>
      <c r="B22" s="26"/>
      <c r="C22" s="511"/>
      <c r="D22" s="506"/>
      <c r="E22" s="520"/>
      <c r="F22" s="509"/>
      <c r="G22" s="578"/>
      <c r="H22" s="105"/>
      <c r="I22" s="517"/>
      <c r="J22" s="514"/>
      <c r="K22" s="542"/>
      <c r="L22" s="482" t="s">
        <v>183</v>
      </c>
      <c r="M22" s="483"/>
      <c r="N22" s="483"/>
      <c r="O22" s="483"/>
      <c r="P22" s="483"/>
      <c r="Q22" s="483"/>
      <c r="R22" s="484"/>
      <c r="S22" s="544" t="s">
        <v>162</v>
      </c>
      <c r="T22" s="545"/>
      <c r="U22" s="546"/>
      <c r="V22" s="525" t="s">
        <v>221</v>
      </c>
      <c r="W22" s="526"/>
      <c r="X22" s="527"/>
      <c r="Y22" s="258"/>
      <c r="Z22" s="179"/>
      <c r="AA22" s="136" t="s">
        <v>163</v>
      </c>
      <c r="AB22" s="116"/>
      <c r="AC22" s="116"/>
      <c r="AD22" s="180"/>
      <c r="AE22" s="181"/>
      <c r="AF22" s="181"/>
      <c r="AG22" s="115"/>
      <c r="AH22" s="164"/>
      <c r="AI22" s="183"/>
      <c r="AJ22" s="184"/>
      <c r="AK22" s="156"/>
      <c r="AL22" s="156"/>
      <c r="AM22" s="156"/>
      <c r="AN22" s="156"/>
      <c r="AO22" s="162"/>
    </row>
    <row r="23" spans="1:41">
      <c r="A23" s="26"/>
      <c r="B23" s="26"/>
      <c r="C23" s="512"/>
      <c r="D23" s="507"/>
      <c r="E23" s="521"/>
      <c r="F23" s="510"/>
      <c r="G23" s="579"/>
      <c r="H23" s="106"/>
      <c r="I23" s="518"/>
      <c r="J23" s="515"/>
      <c r="K23" s="543"/>
      <c r="L23" s="147" t="s">
        <v>164</v>
      </c>
      <c r="M23" s="25"/>
      <c r="N23" s="62" t="s">
        <v>160</v>
      </c>
      <c r="O23" s="25"/>
      <c r="P23" s="528"/>
      <c r="Q23" s="528"/>
      <c r="R23" s="529"/>
      <c r="S23" s="530"/>
      <c r="T23" s="531"/>
      <c r="U23" s="532"/>
      <c r="V23" s="533"/>
      <c r="W23" s="534"/>
      <c r="X23" s="535"/>
      <c r="Y23" s="259"/>
      <c r="Z23" s="185"/>
      <c r="AA23" s="137">
        <f>IFERROR(IF(I20="",P23+(ROUNDUP((S23/$S$4*$S$6),0))+V23,P23+(ROUNDUP((S23/$S$4*$S$6),0))+IFERROR(ROUNDUP(($V$4/$AA$11),0),"0")+IFERROR(ROUNDUP(($V$6/$AA$11),0),"0")+V23),"")</f>
        <v>0</v>
      </c>
      <c r="AB23" s="116"/>
      <c r="AC23" s="116"/>
      <c r="AD23" s="180"/>
      <c r="AE23" s="116"/>
      <c r="AF23" s="116"/>
      <c r="AG23" s="115"/>
      <c r="AH23" s="164"/>
      <c r="AI23" s="183"/>
      <c r="AJ23" s="184"/>
      <c r="AK23" s="156"/>
      <c r="AL23" s="116"/>
      <c r="AM23" s="116"/>
      <c r="AN23" s="116"/>
      <c r="AO23" s="186"/>
    </row>
    <row r="24" spans="1:41">
      <c r="A24" s="26"/>
      <c r="B24" s="26"/>
      <c r="C24" s="505">
        <f t="shared" ref="C24" si="12">C20+1</f>
        <v>45385</v>
      </c>
      <c r="D24" s="505" t="str">
        <f>IFERROR(INDEX('管理リスト(祝祭日)'!$K$3:$K$32,MATCH(C24,'管理リスト(祝祭日)'!$L$3:$L$32,0)),"")</f>
        <v/>
      </c>
      <c r="E24" s="519">
        <f>IF(D24="",F24,D24)</f>
        <v>4</v>
      </c>
      <c r="F24" s="508">
        <f t="shared" ref="F24" si="13">WEEKDAY(C24,1)</f>
        <v>4</v>
      </c>
      <c r="G24" s="577"/>
      <c r="H24" s="104" t="str">
        <f>IF(G24="欠勤","",IF(OR(G24="有給休暇",G24="派遣先休業日",G24="振替休日",G24="代休"),G24,IF(OR(M25&lt;&gt;"",M24&lt;&gt;""),"個別契約の業務",IF(OR(D24=1,E24=1,E24=7),"","協定就業日"))))</f>
        <v>協定就業日</v>
      </c>
      <c r="I24" s="516" t="str">
        <f>IF(AND(M24="",M25=""),"",IF(H24="個別契約の業務","※",""))</f>
        <v/>
      </c>
      <c r="J24" s="513" t="str">
        <f t="shared" ref="J24" si="14">IF(AND(M24="",M25=""),"",IF(OR(M24&gt;TIMEVALUE("19:59"),M25&gt;TIMEVALUE("19:59")),"","∇"))</f>
        <v/>
      </c>
      <c r="K24" s="541" t="str">
        <f t="shared" ref="K24" si="15">IF(AND(M24="",M25=""),"",IF(OR(M24&gt;TIMEVALUE("19:59"),M25&gt;TIMEVALUE("19:59")),"★",""))</f>
        <v/>
      </c>
      <c r="L24" s="44" t="s">
        <v>159</v>
      </c>
      <c r="M24" s="338"/>
      <c r="N24" s="43" t="s">
        <v>160</v>
      </c>
      <c r="O24" s="337"/>
      <c r="P24" s="333" t="str">
        <f>IF(OR(H24&lt;&gt;"個別契約の業務",G24="",M24="",O24=""),"",IF(O24-M24&lt;0,O24-M24+1-IF(AND(M24&lt;TIMEVALUE("12:00"),O24+1&gt;TIMEVALUE("12:59")),"1:00",0),O24-M24-IF(AND(M24&lt;TIMEVALUE("12:00"),O24&gt;TIMEVALUE("12:59")),"1:00",0)))</f>
        <v/>
      </c>
      <c r="Q24" s="45" t="s">
        <v>161</v>
      </c>
      <c r="R24" s="36" t="str">
        <f>IF(OR(G24="",M24="",O24=""),"",$P$4/8*(P24/("1：00")))</f>
        <v/>
      </c>
      <c r="S24" s="333" t="str">
        <f>IF(OR(H24&lt;&gt;"個別契約の業務",G24="",M24="",O24=""),"",IF(P24-TIME(8,0,0)&lt;0,0,P24-TIME(8,0,0)))</f>
        <v/>
      </c>
      <c r="T24" s="45" t="s">
        <v>161</v>
      </c>
      <c r="U24" s="32" t="str">
        <f>IF(OR(G24="",M24="",O24="",S24=""),"",(($P$4/8*S24)/"1:00"*0.25))</f>
        <v/>
      </c>
      <c r="V24" s="333" t="str">
        <f>IF(OR(H24&lt;&gt;"個別契約の業務",G24="",M24="",O24=""),"",IF(OR(O24&lt;TIMEVALUE("5:00"),O24&gt;TIMEVALUE("22:00")),IF(O24-M24&lt;0,IF(AND(M24&lt;TIMEVALUE("22:01"),O24+1&gt;TIMEVALUE("22:00")),O24+1-"22:00",0)+IF(AND(M24&gt;TIMEVALUE("22:00"),O24+1&gt;TIMEVALUE("22:00")),O24+1-M24,0),IF(AND(M24&lt;TIMEVALUE("22:01"),O24&gt;TIMEVALUE("22:00")),O24-"22:00",0))+IF(AND(M24&lt;TIMEVALUE("5:00"),O24&gt;TIMEVALUE("0:00")),O24-M24,0),IF(O24-M24&lt;0,IF(AND(M24&lt;TIMEVALUE("22:01"),O24+1&gt;TIMEVALUE("22:00")),"29:00"-"22:00",0)+IF(AND(M24&gt;TIMEVALUE("22:00"),O24+1&gt;TIMEVALUE("22:00")),"29:00"-M24,0),IF(AND(M24&lt;TIMEVALUE("22:01"),O24&gt;TIMEVALUE("22:00")),"29:00"-"22:00",0))+IF(AND(M24&lt;TIMEVALUE("5:00"),O24&gt;TIMEVALUE("0:00")),"29:00"-M24,0)))</f>
        <v/>
      </c>
      <c r="W24" s="45" t="s">
        <v>161</v>
      </c>
      <c r="X24" s="422" t="str">
        <f>IF(OR(G24="",M24="",O24=""),"",(($P$4/8*0.25*V24)/"1:00"))</f>
        <v/>
      </c>
      <c r="Y24" s="257"/>
      <c r="Z24" s="146"/>
      <c r="AA24" s="134" t="str">
        <f t="shared" ref="AA24:AA56" si="16">IFERROR(IF(OR(AND(H24="",H25="",H26="",H27=""),M24="",O24=""),"",R24+U24+X24),"")</f>
        <v/>
      </c>
      <c r="AB24" s="116"/>
      <c r="AC24" s="143" t="str">
        <f>IF(OR(P24="",P24&gt;=TIME(8,0,0)),"",TIME(8,0,0)-P24)</f>
        <v/>
      </c>
      <c r="AD24" s="166" t="str">
        <f>S24</f>
        <v/>
      </c>
      <c r="AE24" s="167"/>
      <c r="AF24" s="167" t="str">
        <f>V24</f>
        <v/>
      </c>
      <c r="AG24" s="218" t="s">
        <v>223</v>
      </c>
      <c r="AH24" s="168"/>
      <c r="AI24" s="168"/>
      <c r="AJ24" s="169"/>
      <c r="AK24" s="116"/>
      <c r="AL24" s="502" t="s">
        <v>167</v>
      </c>
      <c r="AM24" s="503"/>
      <c r="AN24" s="502" t="s">
        <v>193</v>
      </c>
      <c r="AO24" s="503"/>
    </row>
    <row r="25" spans="1:41">
      <c r="A25" s="26"/>
      <c r="B25" s="26"/>
      <c r="C25" s="506"/>
      <c r="D25" s="506"/>
      <c r="E25" s="520"/>
      <c r="F25" s="509"/>
      <c r="G25" s="578"/>
      <c r="H25" s="92"/>
      <c r="I25" s="517"/>
      <c r="J25" s="514"/>
      <c r="K25" s="542"/>
      <c r="L25" s="49" t="s">
        <v>184</v>
      </c>
      <c r="M25" s="339"/>
      <c r="N25" s="54" t="s">
        <v>160</v>
      </c>
      <c r="O25" s="340"/>
      <c r="P25" s="334" t="str">
        <f>IF(OR(H24&lt;&gt;"個別契約の業務",G24="",M25="",O25=""),"",IF(O25-M25&lt;0,O25-M25+1-IF(AND(M25&lt;TIMEVALUE("12:00"),O25+1&gt;TIMEVALUE("12:59")),"1:00",0),O25-M25-IF(AND(M25&lt;TIMEVALUE("12:00"),O25&gt;TIMEVALUE("12:59")),"1:00",0)))</f>
        <v/>
      </c>
      <c r="Q25" s="55" t="s">
        <v>161</v>
      </c>
      <c r="R25" s="56" t="str">
        <f>IF(OR(G24="",M25="",O25=""),"",$P$6/8*(P25/("1：00")))</f>
        <v/>
      </c>
      <c r="S25" s="334" t="str">
        <f>IF(OR(H24&lt;&gt;"個別契約の業務",G24="",M25="",O25=""),"",IF(P25-TIME(8,0,0)&lt;0,0,P25-TIME(8,0,0)))</f>
        <v/>
      </c>
      <c r="T25" s="55" t="s">
        <v>161</v>
      </c>
      <c r="U25" s="57" t="str">
        <f>IF(OR(G24="",M25="",O25="",S25=""),"",(($P$6/8*S25)/"1:00"*0))</f>
        <v/>
      </c>
      <c r="V25" s="334" t="str">
        <f>IF(OR(H24&lt;&gt;"個別契約の業務",G24="",M25="",O25=""),"",IF(OR(O25&lt;TIMEVALUE("5:00"),O25&gt;TIMEVALUE("22:00")),IF(O25-M25&lt;0,IF(AND(M25&lt;TIMEVALUE("22:01"),O25+1&gt;TIMEVALUE("22:00")),O25+1-"22:00",0)+IF(AND(M25&gt;TIMEVALUE("22:00"),O25+1&gt;TIMEVALUE("22:00")),O25+1-M25,0),IF(AND(M25&lt;TIMEVALUE("22:01"),O25&gt;TIMEVALUE("22:00")),O25-"22:00",0))+IF(AND(M25&lt;TIMEVALUE("5:00"),O25&gt;TIMEVALUE("0:00")),O25-M25,0),IF(O25-M25&lt;0,IF(AND(M25&lt;TIMEVALUE("22:01"),O25+1&gt;TIMEVALUE("22:00")),"29:00"-"22:00",0)+IF(AND(M25&gt;TIMEVALUE("22:00"),O25+1&gt;TIMEVALUE("22:00")),"29:00"-M25,0),IF(AND(M25&lt;TIMEVALUE("22:01"),O25&gt;TIMEVALUE("22:00")),"29:00"-"22:00",0))+IF(AND(M25&lt;TIMEVALUE("5:00"),O25&gt;TIMEVALUE("0:00")),"29:00"-M25,0)))</f>
        <v/>
      </c>
      <c r="W25" s="55" t="s">
        <v>161</v>
      </c>
      <c r="X25" s="423" t="str">
        <f>IF(OR(G24="",M25="",O25=""),"",(($P$4/8*0.25*V25)/"1:00"))</f>
        <v/>
      </c>
      <c r="Y25" s="257"/>
      <c r="Z25" s="146"/>
      <c r="AA25" s="135" t="str">
        <f t="shared" ref="AA25:AA57" si="17">IFERROR(IF(OR(AND(H24="",H25="",H26="",H27=""),M25="",O25=""),"",R25+U25+X25),"")</f>
        <v/>
      </c>
      <c r="AB25" s="116"/>
      <c r="AC25" s="143" t="str">
        <f>IF(OR(P25="",P25&gt;=TIME(8,0,0)),"",TIME(8,0,0)-P25)</f>
        <v/>
      </c>
      <c r="AD25" s="166"/>
      <c r="AE25" s="167" t="str">
        <f>S25</f>
        <v/>
      </c>
      <c r="AF25" s="167" t="str">
        <f>V25</f>
        <v/>
      </c>
      <c r="AG25" s="217" t="s">
        <v>221</v>
      </c>
      <c r="AH25" s="172">
        <f>IFERROR(ROUNDDOWN($V27,0),"")</f>
        <v>0</v>
      </c>
      <c r="AI25" s="173" t="s">
        <v>181</v>
      </c>
      <c r="AJ25" s="174" t="str">
        <f>IF(P27="","",P27)</f>
        <v/>
      </c>
      <c r="AK25" s="156"/>
      <c r="AL25" s="175" t="str">
        <f>IF(S27="","",S27)</f>
        <v/>
      </c>
      <c r="AM25" s="176" t="s">
        <v>166</v>
      </c>
      <c r="AN25" s="500" t="str">
        <f t="shared" ref="AN25" si="18">IF(S27="","",ROUNDUP((AL25/$S$4*$S$6),0))</f>
        <v/>
      </c>
      <c r="AO25" s="501"/>
    </row>
    <row r="26" spans="1:41">
      <c r="A26" s="26"/>
      <c r="B26" s="26"/>
      <c r="C26" s="506"/>
      <c r="D26" s="506"/>
      <c r="E26" s="520"/>
      <c r="F26" s="509"/>
      <c r="G26" s="578"/>
      <c r="H26" s="105"/>
      <c r="I26" s="517"/>
      <c r="J26" s="514"/>
      <c r="K26" s="542"/>
      <c r="L26" s="479" t="s">
        <v>183</v>
      </c>
      <c r="M26" s="480"/>
      <c r="N26" s="480"/>
      <c r="O26" s="480"/>
      <c r="P26" s="480"/>
      <c r="Q26" s="480"/>
      <c r="R26" s="481"/>
      <c r="S26" s="547" t="s">
        <v>162</v>
      </c>
      <c r="T26" s="548"/>
      <c r="U26" s="549"/>
      <c r="V26" s="536" t="s">
        <v>221</v>
      </c>
      <c r="W26" s="537"/>
      <c r="X26" s="538"/>
      <c r="Y26" s="258"/>
      <c r="Z26" s="179"/>
      <c r="AA26" s="136" t="s">
        <v>163</v>
      </c>
      <c r="AB26" s="116"/>
      <c r="AC26" s="116"/>
      <c r="AD26" s="180"/>
      <c r="AE26" s="181"/>
      <c r="AF26" s="181"/>
      <c r="AG26" s="115"/>
      <c r="AH26" s="164"/>
      <c r="AI26" s="183"/>
      <c r="AJ26" s="184"/>
      <c r="AK26" s="156"/>
      <c r="AL26" s="156"/>
      <c r="AM26" s="156"/>
      <c r="AN26" s="156"/>
      <c r="AO26" s="162"/>
    </row>
    <row r="27" spans="1:41">
      <c r="A27" s="26"/>
      <c r="B27" s="26"/>
      <c r="C27" s="507"/>
      <c r="D27" s="507"/>
      <c r="E27" s="521"/>
      <c r="F27" s="510"/>
      <c r="G27" s="579"/>
      <c r="H27" s="106"/>
      <c r="I27" s="518"/>
      <c r="J27" s="515"/>
      <c r="K27" s="543"/>
      <c r="L27" s="118" t="s">
        <v>164</v>
      </c>
      <c r="M27" s="25"/>
      <c r="N27" s="33" t="s">
        <v>160</v>
      </c>
      <c r="O27" s="25"/>
      <c r="P27" s="528"/>
      <c r="Q27" s="528"/>
      <c r="R27" s="529"/>
      <c r="S27" s="530"/>
      <c r="T27" s="531"/>
      <c r="U27" s="532"/>
      <c r="V27" s="533"/>
      <c r="W27" s="534"/>
      <c r="X27" s="535"/>
      <c r="Y27" s="259"/>
      <c r="Z27" s="185"/>
      <c r="AA27" s="137">
        <f t="shared" ref="AA27" si="19">IFERROR(IF(I24="",P27+(ROUNDUP((S27/$S$4*$S$6),0))+V27,P27+(ROUNDUP((S27/$S$4*$S$6),0))+IFERROR(ROUNDUP(($V$4/$AA$11),0),"0")+IFERROR(ROUNDUP(($V$6/$AA$11),0),"0")+V27),"")</f>
        <v>0</v>
      </c>
      <c r="AB27" s="116"/>
      <c r="AC27" s="116"/>
      <c r="AD27" s="180"/>
      <c r="AE27" s="116"/>
      <c r="AF27" s="116"/>
      <c r="AG27" s="115"/>
      <c r="AH27" s="164"/>
      <c r="AI27" s="183"/>
      <c r="AJ27" s="184"/>
      <c r="AK27" s="156"/>
      <c r="AL27" s="116"/>
      <c r="AM27" s="116"/>
      <c r="AN27" s="116"/>
      <c r="AO27" s="186"/>
    </row>
    <row r="28" spans="1:41">
      <c r="A28" s="26"/>
      <c r="B28" s="26"/>
      <c r="C28" s="505">
        <f t="shared" ref="C28" si="20">C24+1</f>
        <v>45386</v>
      </c>
      <c r="D28" s="505" t="str">
        <f>IFERROR(INDEX('管理リスト(祝祭日)'!$K$3:$K$32,MATCH(C28,'管理リスト(祝祭日)'!$L$3:$L$32,0)),"")</f>
        <v/>
      </c>
      <c r="E28" s="519">
        <f>IF(D28="",F28,D28)</f>
        <v>5</v>
      </c>
      <c r="F28" s="508">
        <f t="shared" ref="F28" si="21">WEEKDAY(C28,1)</f>
        <v>5</v>
      </c>
      <c r="G28" s="577"/>
      <c r="H28" s="108" t="str">
        <f>IF(G28="欠勤","",IF(OR(G28="有給休暇",G28="派遣先休業日",G28="振替休日",G28="代休"),G28,IF(OR(M29&lt;&gt;"",M28&lt;&gt;""),"個別契約の業務",IF(OR(D28=1,E28=1,E28=7),"","協定就業日"))))</f>
        <v>協定就業日</v>
      </c>
      <c r="I28" s="516" t="str">
        <f>IF(AND(M28="",M29=""),"",IF(H28="個別契約の業務","※",""))</f>
        <v/>
      </c>
      <c r="J28" s="513" t="str">
        <f t="shared" ref="J28" si="22">IF(AND(M28="",M29=""),"",IF(OR(M28&gt;TIMEVALUE("19:59"),M29&gt;TIMEVALUE("19:59")),"","∇"))</f>
        <v/>
      </c>
      <c r="K28" s="541" t="str">
        <f t="shared" ref="K28" si="23">IF(AND(M28="",M29=""),"",IF(OR(M28&gt;TIMEVALUE("19:59"),M29&gt;TIMEVALUE("19:59")),"★",""))</f>
        <v/>
      </c>
      <c r="L28" s="59" t="s">
        <v>159</v>
      </c>
      <c r="M28" s="338"/>
      <c r="N28" s="60" t="s">
        <v>160</v>
      </c>
      <c r="O28" s="337"/>
      <c r="P28" s="335" t="str">
        <f>IF(OR(H28&lt;&gt;"個別契約の業務",G28="",M28="",O28=""),"",IF(O28-M28&lt;0,O28-M28+1-IF(AND(M28&lt;TIMEVALUE("12:00"),O28+1&gt;TIMEVALUE("12:59")),"1:00",0),O28-M28-IF(AND(M28&lt;TIMEVALUE("12:00"),O28&gt;TIMEVALUE("12:59")),"1:00",0)))</f>
        <v/>
      </c>
      <c r="Q28" s="63" t="s">
        <v>161</v>
      </c>
      <c r="R28" s="64" t="str">
        <f t="shared" ref="R28" si="24">IF(OR(G28="",M28="",O28=""),"",$P$4/8*(P28/("1：00")))</f>
        <v/>
      </c>
      <c r="S28" s="335" t="str">
        <f>IF(OR(H28&lt;&gt;"個別契約の業務",G28="",M28="",O28=""),"",IF(P28-TIME(8,0,0)&lt;0,0,P28-TIME(8,0,0)))</f>
        <v/>
      </c>
      <c r="T28" s="63" t="s">
        <v>161</v>
      </c>
      <c r="U28" s="65" t="str">
        <f t="shared" ref="U28" si="25">IF(OR(G28="",M28="",O28="",S28=""),"",(($P$4/8*S28)/"1:00"*0.25))</f>
        <v/>
      </c>
      <c r="V28" s="335" t="str">
        <f>IF(OR(H28&lt;&gt;"個別契約の業務",G28="",M28="",O28=""),"",IF(OR(O28&lt;TIMEVALUE("5:00"),O28&gt;TIMEVALUE("22:00")),IF(O28-M28&lt;0,IF(AND(M28&lt;TIMEVALUE("22:01"),O28+1&gt;TIMEVALUE("22:00")),O28+1-"22:00",0)+IF(AND(M28&gt;TIMEVALUE("22:00"),O28+1&gt;TIMEVALUE("22:00")),O28+1-M28,0),IF(AND(M28&lt;TIMEVALUE("22:01"),O28&gt;TIMEVALUE("22:00")),O28-"22:00",0))+IF(AND(M28&lt;TIMEVALUE("5:00"),O28&gt;TIMEVALUE("0:00")),O28-M28,0),IF(O28-M28&lt;0,IF(AND(M28&lt;TIMEVALUE("22:01"),O28+1&gt;TIMEVALUE("22:00")),"29:00"-"22:00",0)+IF(AND(M28&gt;TIMEVALUE("22:00"),O28+1&gt;TIMEVALUE("22:00")),"29:00"-M28,0),IF(AND(M28&lt;TIMEVALUE("22:01"),O28&gt;TIMEVALUE("22:00")),"29:00"-"22:00",0))+IF(AND(M28&lt;TIMEVALUE("5:00"),O28&gt;TIMEVALUE("0:00")),"29:00"-M28,0)))</f>
        <v/>
      </c>
      <c r="W28" s="63" t="s">
        <v>161</v>
      </c>
      <c r="X28" s="424" t="str">
        <f t="shared" ref="X28" si="26">IF(OR(G28="",M28="",O28=""),"",(($P$4/8*0.25*V28)/"1:00"))</f>
        <v/>
      </c>
      <c r="Y28" s="257"/>
      <c r="Z28" s="146"/>
      <c r="AA28" s="134" t="str">
        <f t="shared" si="16"/>
        <v/>
      </c>
      <c r="AB28" s="116"/>
      <c r="AC28" s="143" t="str">
        <f>IF(OR(P28="",P28&gt;=TIME(8,0,0)),"",TIME(8,0,0)-P28)</f>
        <v/>
      </c>
      <c r="AD28" s="166" t="str">
        <f>S28</f>
        <v/>
      </c>
      <c r="AE28" s="167"/>
      <c r="AF28" s="167" t="str">
        <f>V28</f>
        <v/>
      </c>
      <c r="AG28" s="218" t="s">
        <v>223</v>
      </c>
      <c r="AH28" s="168"/>
      <c r="AI28" s="168"/>
      <c r="AJ28" s="169"/>
      <c r="AK28" s="116"/>
      <c r="AL28" s="502" t="s">
        <v>167</v>
      </c>
      <c r="AM28" s="503"/>
      <c r="AN28" s="502" t="s">
        <v>193</v>
      </c>
      <c r="AO28" s="503"/>
    </row>
    <row r="29" spans="1:41">
      <c r="A29" s="26"/>
      <c r="B29" s="26"/>
      <c r="C29" s="506"/>
      <c r="D29" s="506"/>
      <c r="E29" s="520"/>
      <c r="F29" s="509"/>
      <c r="G29" s="578"/>
      <c r="H29" s="92"/>
      <c r="I29" s="517"/>
      <c r="J29" s="514"/>
      <c r="K29" s="542"/>
      <c r="L29" s="58" t="s">
        <v>184</v>
      </c>
      <c r="M29" s="339"/>
      <c r="N29" s="61" t="s">
        <v>160</v>
      </c>
      <c r="O29" s="340"/>
      <c r="P29" s="336" t="str">
        <f>IF(OR(H28&lt;&gt;"個別契約の業務",G28="",M29="",O29=""),"",IF(O29-M29&lt;0,O29-M29+1-IF(AND(M29&lt;TIMEVALUE("12:00"),O29+1&gt;TIMEVALUE("12:59")),"1:00",0),O29-M29-IF(AND(M29&lt;TIMEVALUE("12:00"),O29&gt;TIMEVALUE("12:59")),"1:00",0)))</f>
        <v/>
      </c>
      <c r="Q29" s="66" t="s">
        <v>161</v>
      </c>
      <c r="R29" s="67" t="str">
        <f t="shared" ref="R29" si="27">IF(OR(G28="",M29="",O29=""),"",$P$6/8*(P29/("1：00")))</f>
        <v/>
      </c>
      <c r="S29" s="336" t="str">
        <f>IF(OR(H28&lt;&gt;"個別契約の業務",G28="",M29="",O29=""),"",IF(P29-TIME(8,0,0)&lt;0,0,P29-TIME(8,0,0)))</f>
        <v/>
      </c>
      <c r="T29" s="66" t="s">
        <v>161</v>
      </c>
      <c r="U29" s="68" t="str">
        <f t="shared" ref="U29" si="28">IF(OR(G28="",M29="",O29="",S29=""),"",(($P$6/8*S29)/"1:00"*0))</f>
        <v/>
      </c>
      <c r="V29" s="336" t="str">
        <f>IF(OR(H28&lt;&gt;"個別契約の業務",G28="",M29="",O29=""),"",IF(OR(O29&lt;TIMEVALUE("5:00"),O29&gt;TIMEVALUE("22:00")),IF(O29-M29&lt;0,IF(AND(M29&lt;TIMEVALUE("22:01"),O29+1&gt;TIMEVALUE("22:00")),O29+1-"22:00",0)+IF(AND(M29&gt;TIMEVALUE("22:00"),O29+1&gt;TIMEVALUE("22:00")),O29+1-M29,0),IF(AND(M29&lt;TIMEVALUE("22:01"),O29&gt;TIMEVALUE("22:00")),O29-"22:00",0))+IF(AND(M29&lt;TIMEVALUE("5:00"),O29&gt;TIMEVALUE("0:00")),O29-M29,0),IF(O29-M29&lt;0,IF(AND(M29&lt;TIMEVALUE("22:01"),O29+1&gt;TIMEVALUE("22:00")),"29:00"-"22:00",0)+IF(AND(M29&gt;TIMEVALUE("22:00"),O29+1&gt;TIMEVALUE("22:00")),"29:00"-M29,0),IF(AND(M29&lt;TIMEVALUE("22:01"),O29&gt;TIMEVALUE("22:00")),"29:00"-"22:00",0))+IF(AND(M29&lt;TIMEVALUE("5:00"),O29&gt;TIMEVALUE("0:00")),"29:00"-M29,0)))</f>
        <v/>
      </c>
      <c r="W29" s="66" t="s">
        <v>161</v>
      </c>
      <c r="X29" s="425" t="str">
        <f t="shared" ref="X29" si="29">IF(OR(G28="",M29="",O29=""),"",(($P$4/8*0.25*V29)/"1:00"))</f>
        <v/>
      </c>
      <c r="Y29" s="257"/>
      <c r="Z29" s="146"/>
      <c r="AA29" s="135" t="str">
        <f t="shared" si="17"/>
        <v/>
      </c>
      <c r="AB29" s="116"/>
      <c r="AC29" s="143" t="str">
        <f>IF(OR(P29="",P29&gt;=TIME(8,0,0)),"",TIME(8,0,0)-P29)</f>
        <v/>
      </c>
      <c r="AD29" s="166"/>
      <c r="AE29" s="167" t="str">
        <f>S29</f>
        <v/>
      </c>
      <c r="AF29" s="167" t="str">
        <f>V29</f>
        <v/>
      </c>
      <c r="AG29" s="217" t="s">
        <v>221</v>
      </c>
      <c r="AH29" s="172">
        <f>IFERROR(ROUNDDOWN($V31,0),"")</f>
        <v>0</v>
      </c>
      <c r="AI29" s="173" t="s">
        <v>181</v>
      </c>
      <c r="AJ29" s="174" t="str">
        <f>IF(P31="","",P31)</f>
        <v/>
      </c>
      <c r="AK29" s="156"/>
      <c r="AL29" s="175" t="str">
        <f>IF(S31="","",S31)</f>
        <v/>
      </c>
      <c r="AM29" s="176" t="s">
        <v>166</v>
      </c>
      <c r="AN29" s="500" t="str">
        <f t="shared" ref="AN29" si="30">IF(S31="","",ROUNDUP((AL29/$S$4*$S$6),0))</f>
        <v/>
      </c>
      <c r="AO29" s="501"/>
    </row>
    <row r="30" spans="1:41">
      <c r="A30" s="26"/>
      <c r="B30" s="26"/>
      <c r="C30" s="506"/>
      <c r="D30" s="506"/>
      <c r="E30" s="520"/>
      <c r="F30" s="509"/>
      <c r="G30" s="578"/>
      <c r="H30" s="105"/>
      <c r="I30" s="517"/>
      <c r="J30" s="514"/>
      <c r="K30" s="542"/>
      <c r="L30" s="482" t="s">
        <v>183</v>
      </c>
      <c r="M30" s="483"/>
      <c r="N30" s="483"/>
      <c r="O30" s="483"/>
      <c r="P30" s="483"/>
      <c r="Q30" s="483"/>
      <c r="R30" s="484"/>
      <c r="S30" s="544" t="s">
        <v>162</v>
      </c>
      <c r="T30" s="545"/>
      <c r="U30" s="546"/>
      <c r="V30" s="525" t="s">
        <v>221</v>
      </c>
      <c r="W30" s="526"/>
      <c r="X30" s="527"/>
      <c r="Y30" s="258"/>
      <c r="Z30" s="179"/>
      <c r="AA30" s="136" t="s">
        <v>163</v>
      </c>
      <c r="AB30" s="116"/>
      <c r="AC30" s="116"/>
      <c r="AD30" s="180"/>
      <c r="AE30" s="181"/>
      <c r="AF30" s="181"/>
      <c r="AG30" s="115"/>
      <c r="AH30" s="164"/>
      <c r="AI30" s="183"/>
      <c r="AJ30" s="184"/>
      <c r="AK30" s="156"/>
      <c r="AL30" s="156"/>
      <c r="AM30" s="156"/>
      <c r="AN30" s="156"/>
      <c r="AO30" s="162"/>
    </row>
    <row r="31" spans="1:41">
      <c r="A31" s="26"/>
      <c r="B31" s="26"/>
      <c r="C31" s="507"/>
      <c r="D31" s="507"/>
      <c r="E31" s="521"/>
      <c r="F31" s="510"/>
      <c r="G31" s="579"/>
      <c r="H31" s="106"/>
      <c r="I31" s="518"/>
      <c r="J31" s="515"/>
      <c r="K31" s="543"/>
      <c r="L31" s="147" t="s">
        <v>164</v>
      </c>
      <c r="M31" s="25"/>
      <c r="N31" s="62" t="s">
        <v>160</v>
      </c>
      <c r="O31" s="25"/>
      <c r="P31" s="528"/>
      <c r="Q31" s="528"/>
      <c r="R31" s="529"/>
      <c r="S31" s="530"/>
      <c r="T31" s="531"/>
      <c r="U31" s="532"/>
      <c r="V31" s="533"/>
      <c r="W31" s="534"/>
      <c r="X31" s="535"/>
      <c r="Y31" s="259"/>
      <c r="Z31" s="185"/>
      <c r="AA31" s="137">
        <f t="shared" ref="AA31" si="31">IFERROR(IF(I28="",P31+(ROUNDUP((S31/$S$4*$S$6),0))+V31,P31+(ROUNDUP((S31/$S$4*$S$6),0))+IFERROR(ROUNDUP(($V$4/$AA$11),0),"0")+IFERROR(ROUNDUP(($V$6/$AA$11),0),"0")+V31),"")</f>
        <v>0</v>
      </c>
      <c r="AB31" s="116"/>
      <c r="AC31" s="116"/>
      <c r="AD31" s="180"/>
      <c r="AE31" s="116"/>
      <c r="AF31" s="116"/>
      <c r="AG31" s="115"/>
      <c r="AH31" s="164"/>
      <c r="AI31" s="183"/>
      <c r="AJ31" s="184"/>
      <c r="AK31" s="156"/>
      <c r="AL31" s="116"/>
      <c r="AM31" s="116"/>
      <c r="AN31" s="116"/>
      <c r="AO31" s="186"/>
    </row>
    <row r="32" spans="1:41">
      <c r="A32" s="26"/>
      <c r="B32" s="26"/>
      <c r="C32" s="505">
        <f t="shared" ref="C32" si="32">C28+1</f>
        <v>45387</v>
      </c>
      <c r="D32" s="505" t="str">
        <f>IFERROR(INDEX('管理リスト(祝祭日)'!$K$3:$K$32,MATCH(C32,'管理リスト(祝祭日)'!$L$3:$L$32,0)),"")</f>
        <v/>
      </c>
      <c r="E32" s="519">
        <f t="shared" ref="E32" si="33">IF(D32="",F32,D32)</f>
        <v>6</v>
      </c>
      <c r="F32" s="508">
        <f t="shared" ref="F32" si="34">WEEKDAY(C32,1)</f>
        <v>6</v>
      </c>
      <c r="G32" s="577"/>
      <c r="H32" s="104" t="str">
        <f>IF(G32="欠勤","",IF(OR(G32="有給休暇",G32="派遣先休業日",G32="振替休日",G32="代休"),G32,IF(OR(M33&lt;&gt;"",M32&lt;&gt;""),"個別契約の業務",IF(OR(D32=1,E32=1,E32=7),"","協定就業日"))))</f>
        <v>協定就業日</v>
      </c>
      <c r="I32" s="516" t="str">
        <f>IF(AND(M32="",M33=""),"",IF(H32="個別契約の業務","※",""))</f>
        <v/>
      </c>
      <c r="J32" s="513" t="str">
        <f t="shared" ref="J32" si="35">IF(AND(M32="",M33=""),"",IF(OR(M32&gt;TIMEVALUE("19:59"),M33&gt;TIMEVALUE("19:59")),"","∇"))</f>
        <v/>
      </c>
      <c r="K32" s="541" t="str">
        <f t="shared" ref="K32" si="36">IF(AND(M32="",M33=""),"",IF(OR(M32&gt;TIMEVALUE("19:59"),M33&gt;TIMEVALUE("19:59")),"★",""))</f>
        <v/>
      </c>
      <c r="L32" s="44" t="s">
        <v>159</v>
      </c>
      <c r="M32" s="338"/>
      <c r="N32" s="43" t="s">
        <v>160</v>
      </c>
      <c r="O32" s="337"/>
      <c r="P32" s="333" t="str">
        <f>IF(OR(H32&lt;&gt;"個別契約の業務",G32="",M32="",O32=""),"",IF(O32-M32&lt;0,O32-M32+1-IF(AND(M32&lt;TIMEVALUE("12:00"),O32+1&gt;TIMEVALUE("12:59")),"1:00",0),O32-M32-IF(AND(M32&lt;TIMEVALUE("12:00"),O32&gt;TIMEVALUE("12:59")),"1:00",0)))</f>
        <v/>
      </c>
      <c r="Q32" s="45" t="s">
        <v>161</v>
      </c>
      <c r="R32" s="36" t="str">
        <f t="shared" ref="R32" si="37">IF(OR(G32="",M32="",O32=""),"",$P$4/8*(P32/("1：00")))</f>
        <v/>
      </c>
      <c r="S32" s="333" t="str">
        <f>IF(OR(H32&lt;&gt;"個別契約の業務",G32="",M32="",O32=""),"",IF(P32-TIME(8,0,0)&lt;0,0,P32-TIME(8,0,0)))</f>
        <v/>
      </c>
      <c r="T32" s="45" t="s">
        <v>161</v>
      </c>
      <c r="U32" s="32" t="str">
        <f t="shared" ref="U32" si="38">IF(OR(G32="",M32="",O32="",S32=""),"",(($P$4/8*S32)/"1:00"*0.25))</f>
        <v/>
      </c>
      <c r="V32" s="333" t="str">
        <f>IF(OR(H32&lt;&gt;"個別契約の業務",G32="",M32="",O32=""),"",IF(OR(O32&lt;TIMEVALUE("5:00"),O32&gt;TIMEVALUE("22:00")),IF(O32-M32&lt;0,IF(AND(M32&lt;TIMEVALUE("22:01"),O32+1&gt;TIMEVALUE("22:00")),O32+1-"22:00",0)+IF(AND(M32&gt;TIMEVALUE("22:00"),O32+1&gt;TIMEVALUE("22:00")),O32+1-M32,0),IF(AND(M32&lt;TIMEVALUE("22:01"),O32&gt;TIMEVALUE("22:00")),O32-"22:00",0))+IF(AND(M32&lt;TIMEVALUE("5:00"),O32&gt;TIMEVALUE("0:00")),O32-M32,0),IF(O32-M32&lt;0,IF(AND(M32&lt;TIMEVALUE("22:01"),O32+1&gt;TIMEVALUE("22:00")),"29:00"-"22:00",0)+IF(AND(M32&gt;TIMEVALUE("22:00"),O32+1&gt;TIMEVALUE("22:00")),"29:00"-M32,0),IF(AND(M32&lt;TIMEVALUE("22:01"),O32&gt;TIMEVALUE("22:00")),"29:00"-"22:00",0))+IF(AND(M32&lt;TIMEVALUE("5:00"),O32&gt;TIMEVALUE("0:00")),"29:00"-M32,0)))</f>
        <v/>
      </c>
      <c r="W32" s="45" t="s">
        <v>161</v>
      </c>
      <c r="X32" s="422" t="str">
        <f t="shared" ref="X32" si="39">IF(OR(G32="",M32="",O32=""),"",(($P$4/8*0.25*V32)/"1:00"))</f>
        <v/>
      </c>
      <c r="Y32" s="257"/>
      <c r="Z32" s="146"/>
      <c r="AA32" s="134" t="str">
        <f t="shared" si="16"/>
        <v/>
      </c>
      <c r="AB32" s="116"/>
      <c r="AC32" s="143" t="str">
        <f>IF(OR(P32="",P32&gt;=TIME(8,0,0)),"",TIME(8,0,0)-P32)</f>
        <v/>
      </c>
      <c r="AD32" s="166" t="str">
        <f>S32</f>
        <v/>
      </c>
      <c r="AE32" s="167"/>
      <c r="AF32" s="167" t="str">
        <f>V32</f>
        <v/>
      </c>
      <c r="AG32" s="218" t="s">
        <v>223</v>
      </c>
      <c r="AH32" s="168"/>
      <c r="AI32" s="168"/>
      <c r="AJ32" s="169"/>
      <c r="AK32" s="116"/>
      <c r="AL32" s="502" t="s">
        <v>167</v>
      </c>
      <c r="AM32" s="503"/>
      <c r="AN32" s="502" t="s">
        <v>193</v>
      </c>
      <c r="AO32" s="503"/>
    </row>
    <row r="33" spans="1:41">
      <c r="A33" s="26"/>
      <c r="B33" s="26"/>
      <c r="C33" s="506"/>
      <c r="D33" s="506"/>
      <c r="E33" s="520"/>
      <c r="F33" s="509"/>
      <c r="G33" s="578"/>
      <c r="H33" s="92"/>
      <c r="I33" s="517"/>
      <c r="J33" s="514"/>
      <c r="K33" s="542"/>
      <c r="L33" s="49" t="s">
        <v>184</v>
      </c>
      <c r="M33" s="339"/>
      <c r="N33" s="54" t="s">
        <v>160</v>
      </c>
      <c r="O33" s="340"/>
      <c r="P33" s="334" t="str">
        <f>IF(OR(H32&lt;&gt;"個別契約の業務",G32="",M33="",O33=""),"",IF(O33-M33&lt;0,O33-M33+1-IF(AND(M33&lt;TIMEVALUE("12:00"),O33+1&gt;TIMEVALUE("12:59")),"1:00",0),O33-M33-IF(AND(M33&lt;TIMEVALUE("12:00"),O33&gt;TIMEVALUE("12:59")),"1:00",0)))</f>
        <v/>
      </c>
      <c r="Q33" s="55" t="s">
        <v>161</v>
      </c>
      <c r="R33" s="56" t="str">
        <f t="shared" ref="R33" si="40">IF(OR(G32="",M33="",O33=""),"",$P$6/8*(P33/("1：00")))</f>
        <v/>
      </c>
      <c r="S33" s="334" t="str">
        <f>IF(OR(H32&lt;&gt;"個別契約の業務",G32="",M33="",O33=""),"",IF(P33-TIME(8,0,0)&lt;0,0,P33-TIME(8,0,0)))</f>
        <v/>
      </c>
      <c r="T33" s="55" t="s">
        <v>161</v>
      </c>
      <c r="U33" s="57" t="str">
        <f t="shared" ref="U33" si="41">IF(OR(G32="",M33="",O33="",S33=""),"",(($P$6/8*S33)/"1:00"*0))</f>
        <v/>
      </c>
      <c r="V33" s="334" t="str">
        <f>IF(OR(H32&lt;&gt;"個別契約の業務",G32="",M33="",O33=""),"",IF(OR(O33&lt;TIMEVALUE("5:00"),O33&gt;TIMEVALUE("22:00")),IF(O33-M33&lt;0,IF(AND(M33&lt;TIMEVALUE("22:01"),O33+1&gt;TIMEVALUE("22:00")),O33+1-"22:00",0)+IF(AND(M33&gt;TIMEVALUE("22:00"),O33+1&gt;TIMEVALUE("22:00")),O33+1-M33,0),IF(AND(M33&lt;TIMEVALUE("22:01"),O33&gt;TIMEVALUE("22:00")),O33-"22:00",0))+IF(AND(M33&lt;TIMEVALUE("5:00"),O33&gt;TIMEVALUE("0:00")),O33-M33,0),IF(O33-M33&lt;0,IF(AND(M33&lt;TIMEVALUE("22:01"),O33+1&gt;TIMEVALUE("22:00")),"29:00"-"22:00",0)+IF(AND(M33&gt;TIMEVALUE("22:00"),O33+1&gt;TIMEVALUE("22:00")),"29:00"-M33,0),IF(AND(M33&lt;TIMEVALUE("22:01"),O33&gt;TIMEVALUE("22:00")),"29:00"-"22:00",0))+IF(AND(M33&lt;TIMEVALUE("5:00"),O33&gt;TIMEVALUE("0:00")),"29:00"-M33,0)))</f>
        <v/>
      </c>
      <c r="W33" s="55" t="s">
        <v>161</v>
      </c>
      <c r="X33" s="423" t="str">
        <f t="shared" ref="X33" si="42">IF(OR(G32="",M33="",O33=""),"",(($P$4/8*0.25*V33)/"1:00"))</f>
        <v/>
      </c>
      <c r="Y33" s="257"/>
      <c r="Z33" s="146"/>
      <c r="AA33" s="135" t="str">
        <f t="shared" si="17"/>
        <v/>
      </c>
      <c r="AB33" s="116"/>
      <c r="AC33" s="143" t="str">
        <f>IF(OR(P33="",P33&gt;=TIME(8,0,0)),"",TIME(8,0,0)-P33)</f>
        <v/>
      </c>
      <c r="AD33" s="166"/>
      <c r="AE33" s="167" t="str">
        <f>S33</f>
        <v/>
      </c>
      <c r="AF33" s="167" t="str">
        <f>V33</f>
        <v/>
      </c>
      <c r="AG33" s="217" t="s">
        <v>221</v>
      </c>
      <c r="AH33" s="172">
        <f>IFERROR(ROUNDDOWN($V35,0),"")</f>
        <v>0</v>
      </c>
      <c r="AI33" s="173" t="s">
        <v>181</v>
      </c>
      <c r="AJ33" s="174" t="str">
        <f>IF(P35="","",P35)</f>
        <v/>
      </c>
      <c r="AK33" s="156"/>
      <c r="AL33" s="175" t="str">
        <f>IF(S35="","",S35)</f>
        <v/>
      </c>
      <c r="AM33" s="176" t="s">
        <v>166</v>
      </c>
      <c r="AN33" s="500" t="str">
        <f t="shared" ref="AN33" si="43">IF(S35="","",ROUNDUP((AL33/$S$4*$S$6),0))</f>
        <v/>
      </c>
      <c r="AO33" s="501"/>
    </row>
    <row r="34" spans="1:41">
      <c r="A34" s="26"/>
      <c r="B34" s="26"/>
      <c r="C34" s="506"/>
      <c r="D34" s="506"/>
      <c r="E34" s="520"/>
      <c r="F34" s="509"/>
      <c r="G34" s="578"/>
      <c r="H34" s="105"/>
      <c r="I34" s="517"/>
      <c r="J34" s="514"/>
      <c r="K34" s="542"/>
      <c r="L34" s="479" t="s">
        <v>183</v>
      </c>
      <c r="M34" s="480"/>
      <c r="N34" s="480"/>
      <c r="O34" s="480"/>
      <c r="P34" s="480"/>
      <c r="Q34" s="480"/>
      <c r="R34" s="481"/>
      <c r="S34" s="547" t="s">
        <v>162</v>
      </c>
      <c r="T34" s="548"/>
      <c r="U34" s="549"/>
      <c r="V34" s="536" t="s">
        <v>221</v>
      </c>
      <c r="W34" s="537"/>
      <c r="X34" s="538"/>
      <c r="Y34" s="258"/>
      <c r="Z34" s="179"/>
      <c r="AA34" s="136" t="s">
        <v>163</v>
      </c>
      <c r="AB34" s="116"/>
      <c r="AC34" s="116"/>
      <c r="AD34" s="180"/>
      <c r="AE34" s="181"/>
      <c r="AF34" s="181"/>
      <c r="AG34" s="115"/>
      <c r="AH34" s="164"/>
      <c r="AI34" s="183"/>
      <c r="AJ34" s="184"/>
      <c r="AK34" s="156"/>
      <c r="AL34" s="156"/>
      <c r="AM34" s="156"/>
      <c r="AN34" s="156"/>
      <c r="AO34" s="162"/>
    </row>
    <row r="35" spans="1:41">
      <c r="A35" s="26"/>
      <c r="B35" s="26"/>
      <c r="C35" s="507"/>
      <c r="D35" s="507"/>
      <c r="E35" s="521"/>
      <c r="F35" s="510"/>
      <c r="G35" s="579"/>
      <c r="H35" s="106"/>
      <c r="I35" s="518"/>
      <c r="J35" s="515"/>
      <c r="K35" s="543"/>
      <c r="L35" s="118" t="s">
        <v>164</v>
      </c>
      <c r="M35" s="25"/>
      <c r="N35" s="33" t="s">
        <v>160</v>
      </c>
      <c r="O35" s="25"/>
      <c r="P35" s="528"/>
      <c r="Q35" s="528"/>
      <c r="R35" s="529"/>
      <c r="S35" s="530"/>
      <c r="T35" s="531"/>
      <c r="U35" s="532"/>
      <c r="V35" s="533"/>
      <c r="W35" s="534"/>
      <c r="X35" s="535"/>
      <c r="Y35" s="259"/>
      <c r="Z35" s="185"/>
      <c r="AA35" s="137">
        <f t="shared" ref="AA35" si="44">IFERROR(IF(I32="",P35+(ROUNDUP((S35/$S$4*$S$6),0))+V35,P35+(ROUNDUP((S35/$S$4*$S$6),0))+IFERROR(ROUNDUP(($V$4/$AA$11),0),"0")+IFERROR(ROUNDUP(($V$6/$AA$11),0),"0")+V35),"")</f>
        <v>0</v>
      </c>
      <c r="AB35" s="116"/>
      <c r="AC35" s="116"/>
      <c r="AD35" s="180"/>
      <c r="AE35" s="116"/>
      <c r="AF35" s="116"/>
      <c r="AG35" s="115"/>
      <c r="AH35" s="164"/>
      <c r="AI35" s="183"/>
      <c r="AJ35" s="184"/>
      <c r="AK35" s="156"/>
      <c r="AL35" s="116"/>
      <c r="AM35" s="116"/>
      <c r="AN35" s="116"/>
      <c r="AO35" s="186"/>
    </row>
    <row r="36" spans="1:41">
      <c r="A36" s="26"/>
      <c r="B36" s="26"/>
      <c r="C36" s="505">
        <f t="shared" ref="C36" si="45">C32+1</f>
        <v>45388</v>
      </c>
      <c r="D36" s="505" t="str">
        <f>IFERROR(INDEX('管理リスト(祝祭日)'!$K$3:$K$32,MATCH(C36,'管理リスト(祝祭日)'!$L$3:$L$32,0)),"")</f>
        <v/>
      </c>
      <c r="E36" s="519">
        <f t="shared" ref="E36" si="46">IF(D36="",F36,D36)</f>
        <v>7</v>
      </c>
      <c r="F36" s="508">
        <f t="shared" ref="F36" si="47">WEEKDAY(C36,1)</f>
        <v>7</v>
      </c>
      <c r="G36" s="577"/>
      <c r="H36" s="108" t="str">
        <f>IF(G36="欠勤","",IF(OR(G36="有給休暇",G36="派遣先休業日",G36="振替休日",G36="代休"),G36,IF(OR(M37&lt;&gt;"",M36&lt;&gt;""),"個別契約の業務",IF(OR(D36=1,E36=1,E36=7),"","協定就業日"))))</f>
        <v/>
      </c>
      <c r="I36" s="516" t="str">
        <f>IF(AND(M36="",M37=""),"",IF(H36="個別契約の業務","※",""))</f>
        <v/>
      </c>
      <c r="J36" s="513" t="str">
        <f t="shared" ref="J36" si="48">IF(AND(M36="",M37=""),"",IF(OR(M36&gt;TIMEVALUE("19:59"),M37&gt;TIMEVALUE("19:59")),"","∇"))</f>
        <v/>
      </c>
      <c r="K36" s="541" t="str">
        <f t="shared" ref="K36" si="49">IF(AND(M36="",M37=""),"",IF(OR(M36&gt;TIMEVALUE("19:59"),M37&gt;TIMEVALUE("19:59")),"★",""))</f>
        <v/>
      </c>
      <c r="L36" s="59" t="s">
        <v>159</v>
      </c>
      <c r="M36" s="338"/>
      <c r="N36" s="60" t="s">
        <v>160</v>
      </c>
      <c r="O36" s="337"/>
      <c r="P36" s="335" t="str">
        <f>IF(OR(H36&lt;&gt;"個別契約の業務",G36="",M36="",O36=""),"",IF(O36-M36&lt;0,O36-M36+1-IF(AND(M36&lt;TIMEVALUE("12:00"),O36+1&gt;TIMEVALUE("12:59")),"1:00",0),O36-M36-IF(AND(M36&lt;TIMEVALUE("12:00"),O36&gt;TIMEVALUE("12:59")),"1:00",0)))</f>
        <v/>
      </c>
      <c r="Q36" s="63" t="s">
        <v>161</v>
      </c>
      <c r="R36" s="64" t="str">
        <f t="shared" ref="R36" si="50">IF(OR(G36="",M36="",O36=""),"",$P$4/8*(P36/("1：00")))</f>
        <v/>
      </c>
      <c r="S36" s="335" t="str">
        <f>IF(OR(H36&lt;&gt;"個別契約の業務",G36="",M36="",O36=""),"",IF(P36-TIME(8,0,0)&lt;0,0,P36-TIME(8,0,0)))</f>
        <v/>
      </c>
      <c r="T36" s="63" t="s">
        <v>161</v>
      </c>
      <c r="U36" s="65" t="str">
        <f t="shared" ref="U36" si="51">IF(OR(G36="",M36="",O36="",S36=""),"",(($P$4/8*S36)/"1:00"*0.25))</f>
        <v/>
      </c>
      <c r="V36" s="335" t="str">
        <f>IF(OR(H36&lt;&gt;"個別契約の業務",G36="",M36="",O36=""),"",IF(OR(O36&lt;TIMEVALUE("5:00"),O36&gt;TIMEVALUE("22:00")),IF(O36-M36&lt;0,IF(AND(M36&lt;TIMEVALUE("22:01"),O36+1&gt;TIMEVALUE("22:00")),O36+1-"22:00",0)+IF(AND(M36&gt;TIMEVALUE("22:00"),O36+1&gt;TIMEVALUE("22:00")),O36+1-M36,0),IF(AND(M36&lt;TIMEVALUE("22:01"),O36&gt;TIMEVALUE("22:00")),O36-"22:00",0))+IF(AND(M36&lt;TIMEVALUE("5:00"),O36&gt;TIMEVALUE("0:00")),O36-M36,0),IF(O36-M36&lt;0,IF(AND(M36&lt;TIMEVALUE("22:01"),O36+1&gt;TIMEVALUE("22:00")),"29:00"-"22:00",0)+IF(AND(M36&gt;TIMEVALUE("22:00"),O36+1&gt;TIMEVALUE("22:00")),"29:00"-M36,0),IF(AND(M36&lt;TIMEVALUE("22:01"),O36&gt;TIMEVALUE("22:00")),"29:00"-"22:00",0))+IF(AND(M36&lt;TIMEVALUE("5:00"),O36&gt;TIMEVALUE("0:00")),"29:00"-M36,0)))</f>
        <v/>
      </c>
      <c r="W36" s="63" t="s">
        <v>161</v>
      </c>
      <c r="X36" s="424" t="str">
        <f t="shared" ref="X36" si="52">IF(OR(G36="",M36="",O36=""),"",(($P$4/8*0.25*V36)/"1:00"))</f>
        <v/>
      </c>
      <c r="Y36" s="257"/>
      <c r="Z36" s="146"/>
      <c r="AA36" s="134" t="str">
        <f t="shared" si="16"/>
        <v/>
      </c>
      <c r="AB36" s="116"/>
      <c r="AC36" s="143" t="str">
        <f>IF(OR(P36="",P36&gt;=TIME(8,0,0)),"",TIME(8,0,0)-P36)</f>
        <v/>
      </c>
      <c r="AD36" s="166" t="str">
        <f>S36</f>
        <v/>
      </c>
      <c r="AE36" s="167"/>
      <c r="AF36" s="167" t="str">
        <f>V36</f>
        <v/>
      </c>
      <c r="AG36" s="218" t="s">
        <v>223</v>
      </c>
      <c r="AH36" s="168"/>
      <c r="AI36" s="168"/>
      <c r="AJ36" s="169"/>
      <c r="AK36" s="116"/>
      <c r="AL36" s="502" t="s">
        <v>167</v>
      </c>
      <c r="AM36" s="503"/>
      <c r="AN36" s="502" t="s">
        <v>193</v>
      </c>
      <c r="AO36" s="503"/>
    </row>
    <row r="37" spans="1:41">
      <c r="A37" s="26"/>
      <c r="B37" s="26"/>
      <c r="C37" s="506"/>
      <c r="D37" s="506"/>
      <c r="E37" s="520"/>
      <c r="F37" s="509"/>
      <c r="G37" s="578"/>
      <c r="H37" s="92"/>
      <c r="I37" s="517"/>
      <c r="J37" s="514"/>
      <c r="K37" s="542"/>
      <c r="L37" s="58" t="s">
        <v>184</v>
      </c>
      <c r="M37" s="339"/>
      <c r="N37" s="61" t="s">
        <v>160</v>
      </c>
      <c r="O37" s="340"/>
      <c r="P37" s="336" t="str">
        <f>IF(OR(H36&lt;&gt;"個別契約の業務",G36="",M37="",O37=""),"",IF(O37-M37&lt;0,O37-M37+1-IF(AND(M37&lt;TIMEVALUE("12:00"),O37+1&gt;TIMEVALUE("12:59")),"1:00",0),O37-M37-IF(AND(M37&lt;TIMEVALUE("12:00"),O37&gt;TIMEVALUE("12:59")),"1:00",0)))</f>
        <v/>
      </c>
      <c r="Q37" s="66" t="s">
        <v>161</v>
      </c>
      <c r="R37" s="67" t="str">
        <f t="shared" ref="R37" si="53">IF(OR(G36="",M37="",O37=""),"",$P$6/8*(P37/("1：00")))</f>
        <v/>
      </c>
      <c r="S37" s="336" t="str">
        <f>IF(OR(H36&lt;&gt;"個別契約の業務",G36="",M37="",O37=""),"",IF(P37-TIME(8,0,0)&lt;0,0,P37-TIME(8,0,0)))</f>
        <v/>
      </c>
      <c r="T37" s="66" t="s">
        <v>161</v>
      </c>
      <c r="U37" s="68" t="str">
        <f t="shared" ref="U37" si="54">IF(OR(G36="",M37="",O37="",S37=""),"",(($P$6/8*S37)/"1:00"*0))</f>
        <v/>
      </c>
      <c r="V37" s="336" t="str">
        <f>IF(OR(H36&lt;&gt;"個別契約の業務",G36="",M37="",O37=""),"",IF(OR(O37&lt;TIMEVALUE("5:00"),O37&gt;TIMEVALUE("22:00")),IF(O37-M37&lt;0,IF(AND(M37&lt;TIMEVALUE("22:01"),O37+1&gt;TIMEVALUE("22:00")),O37+1-"22:00",0)+IF(AND(M37&gt;TIMEVALUE("22:00"),O37+1&gt;TIMEVALUE("22:00")),O37+1-M37,0),IF(AND(M37&lt;TIMEVALUE("22:01"),O37&gt;TIMEVALUE("22:00")),O37-"22:00",0))+IF(AND(M37&lt;TIMEVALUE("5:00"),O37&gt;TIMEVALUE("0:00")),O37-M37,0),IF(O37-M37&lt;0,IF(AND(M37&lt;TIMEVALUE("22:01"),O37+1&gt;TIMEVALUE("22:00")),"29:00"-"22:00",0)+IF(AND(M37&gt;TIMEVALUE("22:00"),O37+1&gt;TIMEVALUE("22:00")),"29:00"-M37,0),IF(AND(M37&lt;TIMEVALUE("22:01"),O37&gt;TIMEVALUE("22:00")),"29:00"-"22:00",0))+IF(AND(M37&lt;TIMEVALUE("5:00"),O37&gt;TIMEVALUE("0:00")),"29:00"-M37,0)))</f>
        <v/>
      </c>
      <c r="W37" s="66" t="s">
        <v>161</v>
      </c>
      <c r="X37" s="425" t="str">
        <f t="shared" ref="X37" si="55">IF(OR(G36="",M37="",O37=""),"",(($P$4/8*0.25*V37)/"1:00"))</f>
        <v/>
      </c>
      <c r="Y37" s="257"/>
      <c r="Z37" s="146"/>
      <c r="AA37" s="135" t="str">
        <f t="shared" si="17"/>
        <v/>
      </c>
      <c r="AB37" s="116"/>
      <c r="AC37" s="143" t="str">
        <f>IF(OR(P37="",P37&gt;=TIME(8,0,0)),"",TIME(8,0,0)-P37)</f>
        <v/>
      </c>
      <c r="AD37" s="166"/>
      <c r="AE37" s="167" t="str">
        <f>S37</f>
        <v/>
      </c>
      <c r="AF37" s="167" t="str">
        <f>V37</f>
        <v/>
      </c>
      <c r="AG37" s="217" t="s">
        <v>221</v>
      </c>
      <c r="AH37" s="172">
        <f>IFERROR(ROUNDDOWN($V39,0),"")</f>
        <v>0</v>
      </c>
      <c r="AI37" s="173" t="s">
        <v>181</v>
      </c>
      <c r="AJ37" s="174" t="str">
        <f>IF(P39="","",P39)</f>
        <v/>
      </c>
      <c r="AK37" s="156"/>
      <c r="AL37" s="175" t="str">
        <f>IF(S39="","",S39)</f>
        <v/>
      </c>
      <c r="AM37" s="176" t="s">
        <v>166</v>
      </c>
      <c r="AN37" s="500" t="str">
        <f t="shared" ref="AN37" si="56">IF(S39="","",ROUNDUP((AL37/$S$4*$S$6),0))</f>
        <v/>
      </c>
      <c r="AO37" s="501"/>
    </row>
    <row r="38" spans="1:41">
      <c r="A38" s="26"/>
      <c r="B38" s="26"/>
      <c r="C38" s="506"/>
      <c r="D38" s="506"/>
      <c r="E38" s="520"/>
      <c r="F38" s="509"/>
      <c r="G38" s="578"/>
      <c r="H38" s="105"/>
      <c r="I38" s="517"/>
      <c r="J38" s="514"/>
      <c r="K38" s="542"/>
      <c r="L38" s="482" t="s">
        <v>183</v>
      </c>
      <c r="M38" s="483"/>
      <c r="N38" s="483"/>
      <c r="O38" s="483"/>
      <c r="P38" s="483"/>
      <c r="Q38" s="483"/>
      <c r="R38" s="484"/>
      <c r="S38" s="544" t="s">
        <v>162</v>
      </c>
      <c r="T38" s="545"/>
      <c r="U38" s="546"/>
      <c r="V38" s="525" t="s">
        <v>221</v>
      </c>
      <c r="W38" s="526"/>
      <c r="X38" s="527"/>
      <c r="Y38" s="258"/>
      <c r="Z38" s="179"/>
      <c r="AA38" s="136" t="s">
        <v>163</v>
      </c>
      <c r="AB38" s="116"/>
      <c r="AC38" s="116"/>
      <c r="AD38" s="180"/>
      <c r="AE38" s="181"/>
      <c r="AF38" s="181"/>
      <c r="AG38" s="115"/>
      <c r="AH38" s="164"/>
      <c r="AI38" s="183"/>
      <c r="AJ38" s="184"/>
      <c r="AK38" s="156"/>
      <c r="AL38" s="156"/>
      <c r="AM38" s="156"/>
      <c r="AN38" s="156"/>
      <c r="AO38" s="162"/>
    </row>
    <row r="39" spans="1:41">
      <c r="A39" s="26"/>
      <c r="B39" s="26"/>
      <c r="C39" s="507"/>
      <c r="D39" s="507"/>
      <c r="E39" s="521"/>
      <c r="F39" s="510"/>
      <c r="G39" s="579"/>
      <c r="H39" s="106"/>
      <c r="I39" s="518"/>
      <c r="J39" s="515"/>
      <c r="K39" s="543"/>
      <c r="L39" s="147" t="s">
        <v>164</v>
      </c>
      <c r="M39" s="25"/>
      <c r="N39" s="62" t="s">
        <v>160</v>
      </c>
      <c r="O39" s="25"/>
      <c r="P39" s="528"/>
      <c r="Q39" s="528"/>
      <c r="R39" s="529"/>
      <c r="S39" s="530"/>
      <c r="T39" s="531"/>
      <c r="U39" s="532"/>
      <c r="V39" s="533"/>
      <c r="W39" s="534"/>
      <c r="X39" s="535"/>
      <c r="Y39" s="259"/>
      <c r="Z39" s="185"/>
      <c r="AA39" s="137">
        <f t="shared" ref="AA39" si="57">IFERROR(IF(I36="",P39+(ROUNDUP((S39/$S$4*$S$6),0))+V39,P39+(ROUNDUP((S39/$S$4*$S$6),0))+IFERROR(ROUNDUP(($V$4/$AA$11),0),"0")+IFERROR(ROUNDUP(($V$6/$AA$11),0),"0")+V39),"")</f>
        <v>0</v>
      </c>
      <c r="AB39" s="116"/>
      <c r="AC39" s="116"/>
      <c r="AD39" s="180"/>
      <c r="AE39" s="116"/>
      <c r="AF39" s="116"/>
      <c r="AG39" s="115"/>
      <c r="AH39" s="164"/>
      <c r="AI39" s="183"/>
      <c r="AJ39" s="184"/>
      <c r="AK39" s="156"/>
      <c r="AL39" s="116"/>
      <c r="AM39" s="116"/>
      <c r="AN39" s="116"/>
      <c r="AO39" s="186"/>
    </row>
    <row r="40" spans="1:41">
      <c r="A40" s="26"/>
      <c r="B40" s="26"/>
      <c r="C40" s="505">
        <f t="shared" ref="C40" si="58">C36+1</f>
        <v>45389</v>
      </c>
      <c r="D40" s="505" t="str">
        <f>IFERROR(INDEX('管理リスト(祝祭日)'!$K$3:$K$32,MATCH(C40,'管理リスト(祝祭日)'!$L$3:$L$32,0)),"")</f>
        <v/>
      </c>
      <c r="E40" s="519">
        <f t="shared" ref="E40" si="59">IF(D40="",F40,D40)</f>
        <v>1</v>
      </c>
      <c r="F40" s="508">
        <f t="shared" ref="F40" si="60">WEEKDAY(C40,1)</f>
        <v>1</v>
      </c>
      <c r="G40" s="577"/>
      <c r="H40" s="104" t="str">
        <f>IF(G40="欠勤","",IF(OR(G40="有給休暇",G40="派遣先休業日",G40="振替休日",G40="代休"),G40,IF(OR(M41&lt;&gt;"",M40&lt;&gt;""),"個別契約の業務",IF(OR(D40=1,E40=1,E40=7),"","協定就業日"))))</f>
        <v/>
      </c>
      <c r="I40" s="516" t="str">
        <f>IF(AND(M40="",M41=""),"",IF(H40="個別契約の業務","※",""))</f>
        <v/>
      </c>
      <c r="J40" s="513" t="str">
        <f t="shared" ref="J40" si="61">IF(AND(M40="",M41=""),"",IF(OR(M40&gt;TIMEVALUE("19:59"),M41&gt;TIMEVALUE("19:59")),"","∇"))</f>
        <v/>
      </c>
      <c r="K40" s="541" t="str">
        <f t="shared" ref="K40" si="62">IF(AND(M40="",M41=""),"",IF(OR(M40&gt;TIMEVALUE("19:59"),M41&gt;TIMEVALUE("19:59")),"★",""))</f>
        <v/>
      </c>
      <c r="L40" s="44" t="s">
        <v>159</v>
      </c>
      <c r="M40" s="338"/>
      <c r="N40" s="43" t="s">
        <v>160</v>
      </c>
      <c r="O40" s="337"/>
      <c r="P40" s="333" t="str">
        <f>IF(OR(H40&lt;&gt;"個別契約の業務",G40="",M40="",O40=""),"",IF(O40-M40&lt;0,O40-M40+1-IF(AND(M40&lt;TIMEVALUE("12:00"),O40+1&gt;TIMEVALUE("12:59")),"1:00",0),O40-M40-IF(AND(M40&lt;TIMEVALUE("12:00"),O40&gt;TIMEVALUE("12:59")),"1:00",0)))</f>
        <v/>
      </c>
      <c r="Q40" s="45" t="s">
        <v>161</v>
      </c>
      <c r="R40" s="36" t="str">
        <f t="shared" ref="R40" si="63">IF(OR(G40="",M40="",O40=""),"",$P$4/8*(P40/("1：00")))</f>
        <v/>
      </c>
      <c r="S40" s="333" t="str">
        <f>IF(OR(H40&lt;&gt;"個別契約の業務",G40="",M40="",O40=""),"",IF(P40-TIME(8,0,0)&lt;0,0,P40-TIME(8,0,0)))</f>
        <v/>
      </c>
      <c r="T40" s="45" t="s">
        <v>161</v>
      </c>
      <c r="U40" s="32" t="str">
        <f t="shared" ref="U40" si="64">IF(OR(G40="",M40="",O40="",S40=""),"",(($P$4/8*S40)/"1:00"*0.25))</f>
        <v/>
      </c>
      <c r="V40" s="333" t="str">
        <f>IF(OR(H40&lt;&gt;"個別契約の業務",G40="",M40="",O40=""),"",IF(OR(O40&lt;TIMEVALUE("5:00"),O40&gt;TIMEVALUE("22:00")),IF(O40-M40&lt;0,IF(AND(M40&lt;TIMEVALUE("22:01"),O40+1&gt;TIMEVALUE("22:00")),O40+1-"22:00",0)+IF(AND(M40&gt;TIMEVALUE("22:00"),O40+1&gt;TIMEVALUE("22:00")),O40+1-M40,0),IF(AND(M40&lt;TIMEVALUE("22:01"),O40&gt;TIMEVALUE("22:00")),O40-"22:00",0))+IF(AND(M40&lt;TIMEVALUE("5:00"),O40&gt;TIMEVALUE("0:00")),O40-M40,0),IF(O40-M40&lt;0,IF(AND(M40&lt;TIMEVALUE("22:01"),O40+1&gt;TIMEVALUE("22:00")),"29:00"-"22:00",0)+IF(AND(M40&gt;TIMEVALUE("22:00"),O40+1&gt;TIMEVALUE("22:00")),"29:00"-M40,0),IF(AND(M40&lt;TIMEVALUE("22:01"),O40&gt;TIMEVALUE("22:00")),"29:00"-"22:00",0))+IF(AND(M40&lt;TIMEVALUE("5:00"),O40&gt;TIMEVALUE("0:00")),"29:00"-M40,0)))</f>
        <v/>
      </c>
      <c r="W40" s="45" t="s">
        <v>161</v>
      </c>
      <c r="X40" s="422" t="str">
        <f t="shared" ref="X40" si="65">IF(OR(G40="",M40="",O40=""),"",(($P$4/8*0.25*V40)/"1:00"))</f>
        <v/>
      </c>
      <c r="Y40" s="257"/>
      <c r="Z40" s="146"/>
      <c r="AA40" s="134" t="str">
        <f t="shared" si="16"/>
        <v/>
      </c>
      <c r="AB40" s="116"/>
      <c r="AC40" s="143" t="str">
        <f>IF(OR(P40="",P40&gt;=TIME(8,0,0)),"",TIME(8,0,0)-P40)</f>
        <v/>
      </c>
      <c r="AD40" s="166" t="str">
        <f>S40</f>
        <v/>
      </c>
      <c r="AE40" s="167"/>
      <c r="AF40" s="167" t="str">
        <f>V40</f>
        <v/>
      </c>
      <c r="AG40" s="218" t="s">
        <v>223</v>
      </c>
      <c r="AH40" s="168"/>
      <c r="AI40" s="168"/>
      <c r="AJ40" s="169"/>
      <c r="AK40" s="116"/>
      <c r="AL40" s="502" t="s">
        <v>167</v>
      </c>
      <c r="AM40" s="503"/>
      <c r="AN40" s="502" t="s">
        <v>193</v>
      </c>
      <c r="AO40" s="503"/>
    </row>
    <row r="41" spans="1:41">
      <c r="A41" s="26"/>
      <c r="B41" s="26"/>
      <c r="C41" s="506"/>
      <c r="D41" s="506"/>
      <c r="E41" s="520"/>
      <c r="F41" s="509"/>
      <c r="G41" s="578"/>
      <c r="H41" s="92"/>
      <c r="I41" s="517"/>
      <c r="J41" s="514"/>
      <c r="K41" s="542"/>
      <c r="L41" s="49" t="s">
        <v>184</v>
      </c>
      <c r="M41" s="339"/>
      <c r="N41" s="54" t="s">
        <v>160</v>
      </c>
      <c r="O41" s="340"/>
      <c r="P41" s="334" t="str">
        <f>IF(OR(H40&lt;&gt;"個別契約の業務",G40="",M41="",O41=""),"",IF(O41-M41&lt;0,O41-M41+1-IF(AND(M41&lt;TIMEVALUE("12:00"),O41+1&gt;TIMEVALUE("12:59")),"1:00",0),O41-M41-IF(AND(M41&lt;TIMEVALUE("12:00"),O41&gt;TIMEVALUE("12:59")),"1:00",0)))</f>
        <v/>
      </c>
      <c r="Q41" s="55" t="s">
        <v>161</v>
      </c>
      <c r="R41" s="56" t="str">
        <f t="shared" ref="R41" si="66">IF(OR(G40="",M41="",O41=""),"",$P$6/8*(P41/("1：00")))</f>
        <v/>
      </c>
      <c r="S41" s="334" t="str">
        <f>IF(OR(H40&lt;&gt;"個別契約の業務",G40="",M41="",O41=""),"",IF(P41-TIME(8,0,0)&lt;0,0,P41-TIME(8,0,0)))</f>
        <v/>
      </c>
      <c r="T41" s="55" t="s">
        <v>161</v>
      </c>
      <c r="U41" s="57" t="str">
        <f t="shared" ref="U41" si="67">IF(OR(G40="",M41="",O41="",S41=""),"",(($P$6/8*S41)/"1:00"*0))</f>
        <v/>
      </c>
      <c r="V41" s="334" t="str">
        <f>IF(OR(H40&lt;&gt;"個別契約の業務",G40="",M41="",O41=""),"",IF(OR(O41&lt;TIMEVALUE("5:00"),O41&gt;TIMEVALUE("22:00")),IF(O41-M41&lt;0,IF(AND(M41&lt;TIMEVALUE("22:01"),O41+1&gt;TIMEVALUE("22:00")),O41+1-"22:00",0)+IF(AND(M41&gt;TIMEVALUE("22:00"),O41+1&gt;TIMEVALUE("22:00")),O41+1-M41,0),IF(AND(M41&lt;TIMEVALUE("22:01"),O41&gt;TIMEVALUE("22:00")),O41-"22:00",0))+IF(AND(M41&lt;TIMEVALUE("5:00"),O41&gt;TIMEVALUE("0:00")),O41-M41,0),IF(O41-M41&lt;0,IF(AND(M41&lt;TIMEVALUE("22:01"),O41+1&gt;TIMEVALUE("22:00")),"29:00"-"22:00",0)+IF(AND(M41&gt;TIMEVALUE("22:00"),O41+1&gt;TIMEVALUE("22:00")),"29:00"-M41,0),IF(AND(M41&lt;TIMEVALUE("22:01"),O41&gt;TIMEVALUE("22:00")),"29:00"-"22:00",0))+IF(AND(M41&lt;TIMEVALUE("5:00"),O41&gt;TIMEVALUE("0:00")),"29:00"-M41,0)))</f>
        <v/>
      </c>
      <c r="W41" s="55" t="s">
        <v>161</v>
      </c>
      <c r="X41" s="423" t="str">
        <f t="shared" ref="X41" si="68">IF(OR(G40="",M41="",O41=""),"",(($P$4/8*0.25*V41)/"1:00"))</f>
        <v/>
      </c>
      <c r="Y41" s="257"/>
      <c r="Z41" s="146"/>
      <c r="AA41" s="135" t="str">
        <f t="shared" si="17"/>
        <v/>
      </c>
      <c r="AB41" s="116"/>
      <c r="AC41" s="143" t="str">
        <f>IF(OR(P41="",P41&gt;=TIME(8,0,0)),"",TIME(8,0,0)-P41)</f>
        <v/>
      </c>
      <c r="AD41" s="166"/>
      <c r="AE41" s="167" t="str">
        <f>S41</f>
        <v/>
      </c>
      <c r="AF41" s="167" t="str">
        <f>V41</f>
        <v/>
      </c>
      <c r="AG41" s="217" t="s">
        <v>221</v>
      </c>
      <c r="AH41" s="172">
        <f>IFERROR(ROUNDDOWN($V43,0),"")</f>
        <v>0</v>
      </c>
      <c r="AI41" s="173" t="s">
        <v>181</v>
      </c>
      <c r="AJ41" s="174" t="str">
        <f>IF(P43="","",P43)</f>
        <v/>
      </c>
      <c r="AK41" s="156"/>
      <c r="AL41" s="175" t="str">
        <f>IF(S43="","",S43)</f>
        <v/>
      </c>
      <c r="AM41" s="176" t="s">
        <v>166</v>
      </c>
      <c r="AN41" s="500" t="str">
        <f t="shared" ref="AN41" si="69">IF(S43="","",ROUNDUP((AL41/$S$4*$S$6),0))</f>
        <v/>
      </c>
      <c r="AO41" s="501"/>
    </row>
    <row r="42" spans="1:41">
      <c r="A42" s="26"/>
      <c r="B42" s="26"/>
      <c r="C42" s="506"/>
      <c r="D42" s="506"/>
      <c r="E42" s="520"/>
      <c r="F42" s="509"/>
      <c r="G42" s="578"/>
      <c r="H42" s="105"/>
      <c r="I42" s="517"/>
      <c r="J42" s="514"/>
      <c r="K42" s="542"/>
      <c r="L42" s="479" t="s">
        <v>183</v>
      </c>
      <c r="M42" s="480"/>
      <c r="N42" s="480"/>
      <c r="O42" s="480"/>
      <c r="P42" s="480"/>
      <c r="Q42" s="480"/>
      <c r="R42" s="481"/>
      <c r="S42" s="547" t="s">
        <v>162</v>
      </c>
      <c r="T42" s="548"/>
      <c r="U42" s="549"/>
      <c r="V42" s="536" t="s">
        <v>221</v>
      </c>
      <c r="W42" s="537"/>
      <c r="X42" s="538"/>
      <c r="Y42" s="258"/>
      <c r="Z42" s="179"/>
      <c r="AA42" s="136" t="s">
        <v>163</v>
      </c>
      <c r="AB42" s="116"/>
      <c r="AC42" s="116"/>
      <c r="AD42" s="180"/>
      <c r="AE42" s="181"/>
      <c r="AF42" s="181"/>
      <c r="AG42" s="115"/>
      <c r="AH42" s="164"/>
      <c r="AI42" s="183"/>
      <c r="AJ42" s="184"/>
      <c r="AK42" s="156"/>
      <c r="AL42" s="156"/>
      <c r="AM42" s="156"/>
      <c r="AN42" s="156"/>
      <c r="AO42" s="162"/>
    </row>
    <row r="43" spans="1:41">
      <c r="A43" s="26"/>
      <c r="B43" s="26"/>
      <c r="C43" s="507"/>
      <c r="D43" s="507"/>
      <c r="E43" s="521"/>
      <c r="F43" s="510"/>
      <c r="G43" s="579"/>
      <c r="H43" s="106"/>
      <c r="I43" s="518"/>
      <c r="J43" s="515"/>
      <c r="K43" s="543"/>
      <c r="L43" s="118" t="s">
        <v>164</v>
      </c>
      <c r="M43" s="25"/>
      <c r="N43" s="33" t="s">
        <v>160</v>
      </c>
      <c r="O43" s="25"/>
      <c r="P43" s="528"/>
      <c r="Q43" s="528"/>
      <c r="R43" s="529"/>
      <c r="S43" s="530"/>
      <c r="T43" s="531"/>
      <c r="U43" s="532"/>
      <c r="V43" s="533"/>
      <c r="W43" s="534"/>
      <c r="X43" s="535"/>
      <c r="Y43" s="259"/>
      <c r="Z43" s="185"/>
      <c r="AA43" s="137">
        <f t="shared" ref="AA43" si="70">IFERROR(IF(I40="",P43+(ROUNDUP((S43/$S$4*$S$6),0))+V43,P43+(ROUNDUP((S43/$S$4*$S$6),0))+IFERROR(ROUNDUP(($V$4/$AA$11),0),"0")+IFERROR(ROUNDUP(($V$6/$AA$11),0),"0")+V43),"")</f>
        <v>0</v>
      </c>
      <c r="AB43" s="116"/>
      <c r="AC43" s="116"/>
      <c r="AD43" s="180"/>
      <c r="AE43" s="116"/>
      <c r="AF43" s="116"/>
      <c r="AG43" s="115"/>
      <c r="AH43" s="164"/>
      <c r="AI43" s="183"/>
      <c r="AJ43" s="184"/>
      <c r="AK43" s="156"/>
      <c r="AL43" s="116"/>
      <c r="AM43" s="116"/>
      <c r="AN43" s="116"/>
      <c r="AO43" s="186"/>
    </row>
    <row r="44" spans="1:41">
      <c r="A44" s="26"/>
      <c r="B44" s="26"/>
      <c r="C44" s="505">
        <f t="shared" ref="C44" si="71">C40+1</f>
        <v>45390</v>
      </c>
      <c r="D44" s="505" t="str">
        <f>IFERROR(INDEX('管理リスト(祝祭日)'!$K$3:$K$32,MATCH(C44,'管理リスト(祝祭日)'!$L$3:$L$32,0)),"")</f>
        <v/>
      </c>
      <c r="E44" s="519">
        <f t="shared" ref="E44" si="72">IF(D44="",F44,D44)</f>
        <v>2</v>
      </c>
      <c r="F44" s="508">
        <f t="shared" ref="F44" si="73">WEEKDAY(C44,1)</f>
        <v>2</v>
      </c>
      <c r="G44" s="577"/>
      <c r="H44" s="108" t="str">
        <f>IF(G44="欠勤","",IF(OR(G44="有給休暇",G44="派遣先休業日",G44="振替休日",G44="代休"),G44,IF(OR(M45&lt;&gt;"",M44&lt;&gt;""),"個別契約の業務",IF(OR(D44=1,E44=1,E44=7),"","協定就業日"))))</f>
        <v>協定就業日</v>
      </c>
      <c r="I44" s="516" t="str">
        <f>IF(AND(M44="",M45=""),"",IF(H44="個別契約の業務","※",""))</f>
        <v/>
      </c>
      <c r="J44" s="513" t="str">
        <f t="shared" ref="J44" si="74">IF(AND(M44="",M45=""),"",IF(OR(M44&gt;TIMEVALUE("19:59"),M45&gt;TIMEVALUE("19:59")),"","∇"))</f>
        <v/>
      </c>
      <c r="K44" s="541" t="str">
        <f t="shared" ref="K44" si="75">IF(AND(M44="",M45=""),"",IF(OR(M44&gt;TIMEVALUE("19:59"),M45&gt;TIMEVALUE("19:59")),"★",""))</f>
        <v/>
      </c>
      <c r="L44" s="59" t="s">
        <v>159</v>
      </c>
      <c r="M44" s="338"/>
      <c r="N44" s="60" t="s">
        <v>160</v>
      </c>
      <c r="O44" s="337"/>
      <c r="P44" s="335" t="str">
        <f>IF(OR(H44&lt;&gt;"個別契約の業務",G44="",M44="",O44=""),"",IF(O44-M44&lt;0,O44-M44+1-IF(AND(M44&lt;TIMEVALUE("12:00"),O44+1&gt;TIMEVALUE("12:59")),"1:00",0),O44-M44-IF(AND(M44&lt;TIMEVALUE("12:00"),O44&gt;TIMEVALUE("12:59")),"1:00",0)))</f>
        <v/>
      </c>
      <c r="Q44" s="63" t="s">
        <v>161</v>
      </c>
      <c r="R44" s="64" t="str">
        <f t="shared" ref="R44" si="76">IF(OR(G44="",M44="",O44=""),"",$P$4/8*(P44/("1：00")))</f>
        <v/>
      </c>
      <c r="S44" s="335" t="str">
        <f>IF(OR(H44&lt;&gt;"個別契約の業務",G44="",M44="",O44=""),"",IF(P44-TIME(8,0,0)&lt;0,0,P44-TIME(8,0,0)))</f>
        <v/>
      </c>
      <c r="T44" s="63" t="s">
        <v>161</v>
      </c>
      <c r="U44" s="65" t="str">
        <f t="shared" ref="U44" si="77">IF(OR(G44="",M44="",O44="",S44=""),"",(($P$4/8*S44)/"1:00"*0.25))</f>
        <v/>
      </c>
      <c r="V44" s="335" t="str">
        <f>IF(OR(H44&lt;&gt;"個別契約の業務",G44="",M44="",O44=""),"",IF(OR(O44&lt;TIMEVALUE("5:00"),O44&gt;TIMEVALUE("22:00")),IF(O44-M44&lt;0,IF(AND(M44&lt;TIMEVALUE("22:01"),O44+1&gt;TIMEVALUE("22:00")),O44+1-"22:00",0)+IF(AND(M44&gt;TIMEVALUE("22:00"),O44+1&gt;TIMEVALUE("22:00")),O44+1-M44,0),IF(AND(M44&lt;TIMEVALUE("22:01"),O44&gt;TIMEVALUE("22:00")),O44-"22:00",0))+IF(AND(M44&lt;TIMEVALUE("5:00"),O44&gt;TIMEVALUE("0:00")),O44-M44,0),IF(O44-M44&lt;0,IF(AND(M44&lt;TIMEVALUE("22:01"),O44+1&gt;TIMEVALUE("22:00")),"29:00"-"22:00",0)+IF(AND(M44&gt;TIMEVALUE("22:00"),O44+1&gt;TIMEVALUE("22:00")),"29:00"-M44,0),IF(AND(M44&lt;TIMEVALUE("22:01"),O44&gt;TIMEVALUE("22:00")),"29:00"-"22:00",0))+IF(AND(M44&lt;TIMEVALUE("5:00"),O44&gt;TIMEVALUE("0:00")),"29:00"-M44,0)))</f>
        <v/>
      </c>
      <c r="W44" s="63" t="s">
        <v>161</v>
      </c>
      <c r="X44" s="424" t="str">
        <f t="shared" ref="X44" si="78">IF(OR(G44="",M44="",O44=""),"",(($P$4/8*0.25*V44)/"1:00"))</f>
        <v/>
      </c>
      <c r="Y44" s="257"/>
      <c r="Z44" s="146"/>
      <c r="AA44" s="134" t="str">
        <f t="shared" si="16"/>
        <v/>
      </c>
      <c r="AB44" s="116"/>
      <c r="AC44" s="143" t="str">
        <f>IF(OR(P44="",P44&gt;=TIME(8,0,0)),"",TIME(8,0,0)-P44)</f>
        <v/>
      </c>
      <c r="AD44" s="166" t="str">
        <f>S44</f>
        <v/>
      </c>
      <c r="AE44" s="167"/>
      <c r="AF44" s="167" t="str">
        <f>V44</f>
        <v/>
      </c>
      <c r="AG44" s="218" t="s">
        <v>223</v>
      </c>
      <c r="AH44" s="168"/>
      <c r="AI44" s="168"/>
      <c r="AJ44" s="169"/>
      <c r="AK44" s="116"/>
      <c r="AL44" s="502" t="s">
        <v>167</v>
      </c>
      <c r="AM44" s="503"/>
      <c r="AN44" s="502" t="s">
        <v>193</v>
      </c>
      <c r="AO44" s="503"/>
    </row>
    <row r="45" spans="1:41">
      <c r="A45" s="26"/>
      <c r="B45" s="26"/>
      <c r="C45" s="506"/>
      <c r="D45" s="506"/>
      <c r="E45" s="520"/>
      <c r="F45" s="509"/>
      <c r="G45" s="578"/>
      <c r="H45" s="92"/>
      <c r="I45" s="517"/>
      <c r="J45" s="514"/>
      <c r="K45" s="542"/>
      <c r="L45" s="58" t="s">
        <v>184</v>
      </c>
      <c r="M45" s="339"/>
      <c r="N45" s="61" t="s">
        <v>160</v>
      </c>
      <c r="O45" s="340"/>
      <c r="P45" s="336" t="str">
        <f>IF(OR(H44&lt;&gt;"個別契約の業務",G44="",M45="",O45=""),"",IF(O45-M45&lt;0,O45-M45+1-IF(AND(M45&lt;TIMEVALUE("12:00"),O45+1&gt;TIMEVALUE("12:59")),"1:00",0),O45-M45-IF(AND(M45&lt;TIMEVALUE("12:00"),O45&gt;TIMEVALUE("12:59")),"1:00",0)))</f>
        <v/>
      </c>
      <c r="Q45" s="66" t="s">
        <v>161</v>
      </c>
      <c r="R45" s="67" t="str">
        <f t="shared" ref="R45" si="79">IF(OR(G44="",M45="",O45=""),"",$P$6/8*(P45/("1：00")))</f>
        <v/>
      </c>
      <c r="S45" s="336" t="str">
        <f>IF(OR(H44&lt;&gt;"個別契約の業務",G44="",M45="",O45=""),"",IF(P45-TIME(8,0,0)&lt;0,0,P45-TIME(8,0,0)))</f>
        <v/>
      </c>
      <c r="T45" s="66" t="s">
        <v>161</v>
      </c>
      <c r="U45" s="68" t="str">
        <f t="shared" ref="U45" si="80">IF(OR(G44="",M45="",O45="",S45=""),"",(($P$6/8*S45)/"1:00"*0))</f>
        <v/>
      </c>
      <c r="V45" s="336" t="str">
        <f>IF(OR(H44&lt;&gt;"個別契約の業務",G44="",M45="",O45=""),"",IF(OR(O45&lt;TIMEVALUE("5:00"),O45&gt;TIMEVALUE("22:00")),IF(O45-M45&lt;0,IF(AND(M45&lt;TIMEVALUE("22:01"),O45+1&gt;TIMEVALUE("22:00")),O45+1-"22:00",0)+IF(AND(M45&gt;TIMEVALUE("22:00"),O45+1&gt;TIMEVALUE("22:00")),O45+1-M45,0),IF(AND(M45&lt;TIMEVALUE("22:01"),O45&gt;TIMEVALUE("22:00")),O45-"22:00",0))+IF(AND(M45&lt;TIMEVALUE("5:00"),O45&gt;TIMEVALUE("0:00")),O45-M45,0),IF(O45-M45&lt;0,IF(AND(M45&lt;TIMEVALUE("22:01"),O45+1&gt;TIMEVALUE("22:00")),"29:00"-"22:00",0)+IF(AND(M45&gt;TIMEVALUE("22:00"),O45+1&gt;TIMEVALUE("22:00")),"29:00"-M45,0),IF(AND(M45&lt;TIMEVALUE("22:01"),O45&gt;TIMEVALUE("22:00")),"29:00"-"22:00",0))+IF(AND(M45&lt;TIMEVALUE("5:00"),O45&gt;TIMEVALUE("0:00")),"29:00"-M45,0)))</f>
        <v/>
      </c>
      <c r="W45" s="66" t="s">
        <v>161</v>
      </c>
      <c r="X45" s="425" t="str">
        <f t="shared" ref="X45" si="81">IF(OR(G44="",M45="",O45=""),"",(($P$4/8*0.25*V45)/"1:00"))</f>
        <v/>
      </c>
      <c r="Y45" s="257"/>
      <c r="Z45" s="146"/>
      <c r="AA45" s="135" t="str">
        <f t="shared" si="17"/>
        <v/>
      </c>
      <c r="AB45" s="116"/>
      <c r="AC45" s="143" t="str">
        <f>IF(OR(P45="",P45&gt;=TIME(8,0,0)),"",TIME(8,0,0)-P45)</f>
        <v/>
      </c>
      <c r="AD45" s="166"/>
      <c r="AE45" s="167" t="str">
        <f>S45</f>
        <v/>
      </c>
      <c r="AF45" s="167" t="str">
        <f>V45</f>
        <v/>
      </c>
      <c r="AG45" s="217" t="s">
        <v>221</v>
      </c>
      <c r="AH45" s="172">
        <f>IFERROR(ROUNDDOWN($V47,0),"")</f>
        <v>0</v>
      </c>
      <c r="AI45" s="173" t="s">
        <v>181</v>
      </c>
      <c r="AJ45" s="174" t="str">
        <f>IF(P47="","",P47)</f>
        <v/>
      </c>
      <c r="AK45" s="156"/>
      <c r="AL45" s="175" t="str">
        <f>IF(S47="","",S47)</f>
        <v/>
      </c>
      <c r="AM45" s="176" t="s">
        <v>166</v>
      </c>
      <c r="AN45" s="500" t="str">
        <f t="shared" ref="AN45" si="82">IF(S47="","",ROUNDUP((AL45/$S$4*$S$6),0))</f>
        <v/>
      </c>
      <c r="AO45" s="501"/>
    </row>
    <row r="46" spans="1:41">
      <c r="A46" s="26"/>
      <c r="B46" s="26"/>
      <c r="C46" s="506"/>
      <c r="D46" s="506"/>
      <c r="E46" s="520"/>
      <c r="F46" s="509"/>
      <c r="G46" s="578"/>
      <c r="H46" s="105"/>
      <c r="I46" s="517"/>
      <c r="J46" s="514"/>
      <c r="K46" s="542"/>
      <c r="L46" s="482" t="s">
        <v>183</v>
      </c>
      <c r="M46" s="483"/>
      <c r="N46" s="483"/>
      <c r="O46" s="483"/>
      <c r="P46" s="483"/>
      <c r="Q46" s="483"/>
      <c r="R46" s="484"/>
      <c r="S46" s="544" t="s">
        <v>162</v>
      </c>
      <c r="T46" s="545"/>
      <c r="U46" s="546"/>
      <c r="V46" s="525" t="s">
        <v>221</v>
      </c>
      <c r="W46" s="526"/>
      <c r="X46" s="527"/>
      <c r="Y46" s="258"/>
      <c r="Z46" s="179"/>
      <c r="AA46" s="136" t="s">
        <v>163</v>
      </c>
      <c r="AB46" s="116"/>
      <c r="AC46" s="116"/>
      <c r="AD46" s="180"/>
      <c r="AE46" s="181"/>
      <c r="AF46" s="181"/>
      <c r="AG46" s="115"/>
      <c r="AH46" s="164"/>
      <c r="AI46" s="183"/>
      <c r="AJ46" s="184"/>
      <c r="AK46" s="156"/>
      <c r="AL46" s="156"/>
      <c r="AM46" s="156"/>
      <c r="AN46" s="156"/>
      <c r="AO46" s="162"/>
    </row>
    <row r="47" spans="1:41">
      <c r="A47" s="26"/>
      <c r="B47" s="26"/>
      <c r="C47" s="507"/>
      <c r="D47" s="507"/>
      <c r="E47" s="521"/>
      <c r="F47" s="510"/>
      <c r="G47" s="579"/>
      <c r="H47" s="106"/>
      <c r="I47" s="518"/>
      <c r="J47" s="515"/>
      <c r="K47" s="543"/>
      <c r="L47" s="147" t="s">
        <v>164</v>
      </c>
      <c r="M47" s="25"/>
      <c r="N47" s="62" t="s">
        <v>160</v>
      </c>
      <c r="O47" s="25"/>
      <c r="P47" s="528"/>
      <c r="Q47" s="528"/>
      <c r="R47" s="529"/>
      <c r="S47" s="530"/>
      <c r="T47" s="531"/>
      <c r="U47" s="532"/>
      <c r="V47" s="533"/>
      <c r="W47" s="534"/>
      <c r="X47" s="535"/>
      <c r="Y47" s="259"/>
      <c r="Z47" s="185"/>
      <c r="AA47" s="137">
        <f t="shared" ref="AA47" si="83">IFERROR(IF(I44="",P47+(ROUNDUP((S47/$S$4*$S$6),0))+V47,P47+(ROUNDUP((S47/$S$4*$S$6),0))+IFERROR(ROUNDUP(($V$4/$AA$11),0),"0")+IFERROR(ROUNDUP(($V$6/$AA$11),0),"0")+V47),"")</f>
        <v>0</v>
      </c>
      <c r="AB47" s="116"/>
      <c r="AC47" s="116"/>
      <c r="AD47" s="180"/>
      <c r="AE47" s="116"/>
      <c r="AF47" s="116"/>
      <c r="AG47" s="115"/>
      <c r="AH47" s="164"/>
      <c r="AI47" s="183"/>
      <c r="AJ47" s="184"/>
      <c r="AK47" s="156"/>
      <c r="AL47" s="116"/>
      <c r="AM47" s="116"/>
      <c r="AN47" s="116"/>
      <c r="AO47" s="186"/>
    </row>
    <row r="48" spans="1:41">
      <c r="A48" s="26"/>
      <c r="B48" s="26"/>
      <c r="C48" s="505">
        <f t="shared" ref="C48" si="84">C44+1</f>
        <v>45391</v>
      </c>
      <c r="D48" s="505" t="str">
        <f>IFERROR(INDEX('管理リスト(祝祭日)'!$K$3:$K$32,MATCH(C48,'管理リスト(祝祭日)'!$L$3:$L$32,0)),"")</f>
        <v/>
      </c>
      <c r="E48" s="519">
        <f t="shared" ref="E48" si="85">IF(D48="",F48,D48)</f>
        <v>3</v>
      </c>
      <c r="F48" s="508">
        <f t="shared" ref="F48" si="86">WEEKDAY(C48,1)</f>
        <v>3</v>
      </c>
      <c r="G48" s="577"/>
      <c r="H48" s="104" t="str">
        <f>IF(G48="欠勤","",IF(OR(G48="有給休暇",G48="派遣先休業日",G48="振替休日",G48="代休"),G48,IF(OR(M49&lt;&gt;"",M48&lt;&gt;""),"個別契約の業務",IF(OR(D48=1,E48=1,E48=7),"","協定就業日"))))</f>
        <v>協定就業日</v>
      </c>
      <c r="I48" s="516" t="str">
        <f>IF(AND(M48="",M49=""),"",IF(H48="個別契約の業務","※",""))</f>
        <v/>
      </c>
      <c r="J48" s="513" t="str">
        <f t="shared" ref="J48" si="87">IF(AND(M48="",M49=""),"",IF(OR(M48&gt;TIMEVALUE("19:59"),M49&gt;TIMEVALUE("19:59")),"","∇"))</f>
        <v/>
      </c>
      <c r="K48" s="541" t="str">
        <f t="shared" ref="K48" si="88">IF(AND(M48="",M49=""),"",IF(OR(M48&gt;TIMEVALUE("19:59"),M49&gt;TIMEVALUE("19:59")),"★",""))</f>
        <v/>
      </c>
      <c r="L48" s="44" t="s">
        <v>159</v>
      </c>
      <c r="M48" s="338"/>
      <c r="N48" s="43" t="s">
        <v>160</v>
      </c>
      <c r="O48" s="337"/>
      <c r="P48" s="333" t="str">
        <f>IF(OR(H48&lt;&gt;"個別契約の業務",G48="",M48="",O48=""),"",IF(O48-M48&lt;0,O48-M48+1-IF(AND(M48&lt;TIMEVALUE("12:00"),O48+1&gt;TIMEVALUE("12:59")),"1:00",0),O48-M48-IF(AND(M48&lt;TIMEVALUE("12:00"),O48&gt;TIMEVALUE("12:59")),"1:00",0)))</f>
        <v/>
      </c>
      <c r="Q48" s="45" t="s">
        <v>161</v>
      </c>
      <c r="R48" s="36" t="str">
        <f t="shared" ref="R48" si="89">IF(OR(G48="",M48="",O48=""),"",$P$4/8*(P48/("1：00")))</f>
        <v/>
      </c>
      <c r="S48" s="333" t="str">
        <f>IF(OR(H48&lt;&gt;"個別契約の業務",G48="",M48="",O48=""),"",IF(P48-TIME(8,0,0)&lt;0,0,P48-TIME(8,0,0)))</f>
        <v/>
      </c>
      <c r="T48" s="45" t="s">
        <v>161</v>
      </c>
      <c r="U48" s="32" t="str">
        <f t="shared" ref="U48" si="90">IF(OR(G48="",M48="",O48="",S48=""),"",(($P$4/8*S48)/"1:00"*0.25))</f>
        <v/>
      </c>
      <c r="V48" s="333" t="str">
        <f>IF(OR(H48&lt;&gt;"個別契約の業務",G48="",M48="",O48=""),"",IF(OR(O48&lt;TIMEVALUE("5:00"),O48&gt;TIMEVALUE("22:00")),IF(O48-M48&lt;0,IF(AND(M48&lt;TIMEVALUE("22:01"),O48+1&gt;TIMEVALUE("22:00")),O48+1-"22:00",0)+IF(AND(M48&gt;TIMEVALUE("22:00"),O48+1&gt;TIMEVALUE("22:00")),O48+1-M48,0),IF(AND(M48&lt;TIMEVALUE("22:01"),O48&gt;TIMEVALUE("22:00")),O48-"22:00",0))+IF(AND(M48&lt;TIMEVALUE("5:00"),O48&gt;TIMEVALUE("0:00")),O48-M48,0),IF(O48-M48&lt;0,IF(AND(M48&lt;TIMEVALUE("22:01"),O48+1&gt;TIMEVALUE("22:00")),"29:00"-"22:00",0)+IF(AND(M48&gt;TIMEVALUE("22:00"),O48+1&gt;TIMEVALUE("22:00")),"29:00"-M48,0),IF(AND(M48&lt;TIMEVALUE("22:01"),O48&gt;TIMEVALUE("22:00")),"29:00"-"22:00",0))+IF(AND(M48&lt;TIMEVALUE("5:00"),O48&gt;TIMEVALUE("0:00")),"29:00"-M48,0)))</f>
        <v/>
      </c>
      <c r="W48" s="45" t="s">
        <v>161</v>
      </c>
      <c r="X48" s="422" t="str">
        <f t="shared" ref="X48" si="91">IF(OR(G48="",M48="",O48=""),"",(($P$4/8*0.25*V48)/"1:00"))</f>
        <v/>
      </c>
      <c r="Y48" s="257"/>
      <c r="Z48" s="146"/>
      <c r="AA48" s="134" t="str">
        <f t="shared" si="16"/>
        <v/>
      </c>
      <c r="AB48" s="116"/>
      <c r="AC48" s="143" t="str">
        <f>IF(OR(P48="",P48&gt;=TIME(8,0,0)),"",TIME(8,0,0)-P48)</f>
        <v/>
      </c>
      <c r="AD48" s="166" t="str">
        <f>S48</f>
        <v/>
      </c>
      <c r="AE48" s="167"/>
      <c r="AF48" s="167" t="str">
        <f>V48</f>
        <v/>
      </c>
      <c r="AG48" s="218" t="s">
        <v>223</v>
      </c>
      <c r="AH48" s="168"/>
      <c r="AI48" s="168"/>
      <c r="AJ48" s="169"/>
      <c r="AK48" s="116"/>
      <c r="AL48" s="502" t="s">
        <v>167</v>
      </c>
      <c r="AM48" s="503"/>
      <c r="AN48" s="502" t="s">
        <v>193</v>
      </c>
      <c r="AO48" s="503"/>
    </row>
    <row r="49" spans="1:41">
      <c r="A49" s="26"/>
      <c r="B49" s="26"/>
      <c r="C49" s="506"/>
      <c r="D49" s="506"/>
      <c r="E49" s="520"/>
      <c r="F49" s="509"/>
      <c r="G49" s="578"/>
      <c r="H49" s="92"/>
      <c r="I49" s="517"/>
      <c r="J49" s="514"/>
      <c r="K49" s="542"/>
      <c r="L49" s="49" t="s">
        <v>184</v>
      </c>
      <c r="M49" s="339"/>
      <c r="N49" s="54" t="s">
        <v>160</v>
      </c>
      <c r="O49" s="340"/>
      <c r="P49" s="334" t="str">
        <f>IF(OR(H48&lt;&gt;"個別契約の業務",G48="",M49="",O49=""),"",IF(O49-M49&lt;0,O49-M49+1-IF(AND(M49&lt;TIMEVALUE("12:00"),O49+1&gt;TIMEVALUE("12:59")),"1:00",0),O49-M49-IF(AND(M49&lt;TIMEVALUE("12:00"),O49&gt;TIMEVALUE("12:59")),"1:00",0)))</f>
        <v/>
      </c>
      <c r="Q49" s="55" t="s">
        <v>161</v>
      </c>
      <c r="R49" s="56" t="str">
        <f t="shared" ref="R49" si="92">IF(OR(G48="",M49="",O49=""),"",$P$6/8*(P49/("1：00")))</f>
        <v/>
      </c>
      <c r="S49" s="334" t="str">
        <f>IF(OR(H48&lt;&gt;"個別契約の業務",G48="",M49="",O49=""),"",IF(P49-TIME(8,0,0)&lt;0,0,P49-TIME(8,0,0)))</f>
        <v/>
      </c>
      <c r="T49" s="55" t="s">
        <v>161</v>
      </c>
      <c r="U49" s="57" t="str">
        <f t="shared" ref="U49" si="93">IF(OR(G48="",M49="",O49="",S49=""),"",(($P$6/8*S49)/"1:00"*0))</f>
        <v/>
      </c>
      <c r="V49" s="334" t="str">
        <f>IF(OR(H48&lt;&gt;"個別契約の業務",G48="",M49="",O49=""),"",IF(OR(O49&lt;TIMEVALUE("5:00"),O49&gt;TIMEVALUE("22:00")),IF(O49-M49&lt;0,IF(AND(M49&lt;TIMEVALUE("22:01"),O49+1&gt;TIMEVALUE("22:00")),O49+1-"22:00",0)+IF(AND(M49&gt;TIMEVALUE("22:00"),O49+1&gt;TIMEVALUE("22:00")),O49+1-M49,0),IF(AND(M49&lt;TIMEVALUE("22:01"),O49&gt;TIMEVALUE("22:00")),O49-"22:00",0))+IF(AND(M49&lt;TIMEVALUE("5:00"),O49&gt;TIMEVALUE("0:00")),O49-M49,0),IF(O49-M49&lt;0,IF(AND(M49&lt;TIMEVALUE("22:01"),O49+1&gt;TIMEVALUE("22:00")),"29:00"-"22:00",0)+IF(AND(M49&gt;TIMEVALUE("22:00"),O49+1&gt;TIMEVALUE("22:00")),"29:00"-M49,0),IF(AND(M49&lt;TIMEVALUE("22:01"),O49&gt;TIMEVALUE("22:00")),"29:00"-"22:00",0))+IF(AND(M49&lt;TIMEVALUE("5:00"),O49&gt;TIMEVALUE("0:00")),"29:00"-M49,0)))</f>
        <v/>
      </c>
      <c r="W49" s="55" t="s">
        <v>161</v>
      </c>
      <c r="X49" s="423" t="str">
        <f t="shared" ref="X49" si="94">IF(OR(G48="",M49="",O49=""),"",(($P$4/8*0.25*V49)/"1:00"))</f>
        <v/>
      </c>
      <c r="Y49" s="257"/>
      <c r="Z49" s="146"/>
      <c r="AA49" s="135" t="str">
        <f t="shared" si="17"/>
        <v/>
      </c>
      <c r="AB49" s="116"/>
      <c r="AC49" s="143" t="str">
        <f>IF(OR(P49="",P49&gt;=TIME(8,0,0)),"",TIME(8,0,0)-P49)</f>
        <v/>
      </c>
      <c r="AD49" s="166"/>
      <c r="AE49" s="167" t="str">
        <f>S49</f>
        <v/>
      </c>
      <c r="AF49" s="167" t="str">
        <f>V49</f>
        <v/>
      </c>
      <c r="AG49" s="217" t="s">
        <v>221</v>
      </c>
      <c r="AH49" s="172">
        <f>IFERROR(ROUNDDOWN($V51,0),"")</f>
        <v>0</v>
      </c>
      <c r="AI49" s="173" t="s">
        <v>181</v>
      </c>
      <c r="AJ49" s="174" t="str">
        <f>IF(P51="","",P51)</f>
        <v/>
      </c>
      <c r="AK49" s="156"/>
      <c r="AL49" s="175" t="str">
        <f>IF(S51="","",S51)</f>
        <v/>
      </c>
      <c r="AM49" s="176" t="s">
        <v>166</v>
      </c>
      <c r="AN49" s="500" t="str">
        <f t="shared" ref="AN49" si="95">IF(S51="","",ROUNDUP((AL49/$S$4*$S$6),0))</f>
        <v/>
      </c>
      <c r="AO49" s="501"/>
    </row>
    <row r="50" spans="1:41">
      <c r="A50" s="26"/>
      <c r="B50" s="26"/>
      <c r="C50" s="506"/>
      <c r="D50" s="506"/>
      <c r="E50" s="520"/>
      <c r="F50" s="509"/>
      <c r="G50" s="578"/>
      <c r="H50" s="105"/>
      <c r="I50" s="517"/>
      <c r="J50" s="514"/>
      <c r="K50" s="542"/>
      <c r="L50" s="479" t="s">
        <v>183</v>
      </c>
      <c r="M50" s="480"/>
      <c r="N50" s="480"/>
      <c r="O50" s="480"/>
      <c r="P50" s="480"/>
      <c r="Q50" s="480"/>
      <c r="R50" s="481"/>
      <c r="S50" s="547" t="s">
        <v>162</v>
      </c>
      <c r="T50" s="548"/>
      <c r="U50" s="549"/>
      <c r="V50" s="536" t="s">
        <v>221</v>
      </c>
      <c r="W50" s="537"/>
      <c r="X50" s="538"/>
      <c r="Y50" s="258"/>
      <c r="Z50" s="179"/>
      <c r="AA50" s="136" t="s">
        <v>163</v>
      </c>
      <c r="AB50" s="116"/>
      <c r="AC50" s="116"/>
      <c r="AD50" s="180"/>
      <c r="AE50" s="181"/>
      <c r="AF50" s="181"/>
      <c r="AG50" s="115"/>
      <c r="AH50" s="164"/>
      <c r="AI50" s="183"/>
      <c r="AJ50" s="184"/>
      <c r="AK50" s="156"/>
      <c r="AL50" s="156"/>
      <c r="AM50" s="156"/>
      <c r="AN50" s="156"/>
      <c r="AO50" s="162"/>
    </row>
    <row r="51" spans="1:41">
      <c r="A51" s="26"/>
      <c r="B51" s="26"/>
      <c r="C51" s="507"/>
      <c r="D51" s="507"/>
      <c r="E51" s="521"/>
      <c r="F51" s="510"/>
      <c r="G51" s="579"/>
      <c r="H51" s="106"/>
      <c r="I51" s="518"/>
      <c r="J51" s="515"/>
      <c r="K51" s="543"/>
      <c r="L51" s="118" t="s">
        <v>164</v>
      </c>
      <c r="M51" s="25"/>
      <c r="N51" s="33" t="s">
        <v>160</v>
      </c>
      <c r="O51" s="25"/>
      <c r="P51" s="528"/>
      <c r="Q51" s="528"/>
      <c r="R51" s="529"/>
      <c r="S51" s="530"/>
      <c r="T51" s="531"/>
      <c r="U51" s="532"/>
      <c r="V51" s="533"/>
      <c r="W51" s="534"/>
      <c r="X51" s="535"/>
      <c r="Y51" s="259"/>
      <c r="Z51" s="185"/>
      <c r="AA51" s="137">
        <f t="shared" ref="AA51" si="96">IFERROR(IF(I48="",P51+(ROUNDUP((S51/$S$4*$S$6),0))+V51,P51+(ROUNDUP((S51/$S$4*$S$6),0))+IFERROR(ROUNDUP(($V$4/$AA$11),0),"0")+IFERROR(ROUNDUP(($V$6/$AA$11),0),"0")+V51),"")</f>
        <v>0</v>
      </c>
      <c r="AB51" s="116"/>
      <c r="AC51" s="116"/>
      <c r="AD51" s="180"/>
      <c r="AE51" s="116"/>
      <c r="AF51" s="116"/>
      <c r="AG51" s="115"/>
      <c r="AH51" s="164"/>
      <c r="AI51" s="183"/>
      <c r="AJ51" s="184"/>
      <c r="AK51" s="156"/>
      <c r="AL51" s="116"/>
      <c r="AM51" s="116"/>
      <c r="AN51" s="116"/>
      <c r="AO51" s="186"/>
    </row>
    <row r="52" spans="1:41">
      <c r="A52" s="26"/>
      <c r="B52" s="26"/>
      <c r="C52" s="505">
        <f t="shared" ref="C52" si="97">C48+1</f>
        <v>45392</v>
      </c>
      <c r="D52" s="505" t="str">
        <f>IFERROR(INDEX('管理リスト(祝祭日)'!$K$3:$K$32,MATCH(C52,'管理リスト(祝祭日)'!$L$3:$L$32,0)),"")</f>
        <v/>
      </c>
      <c r="E52" s="519">
        <f t="shared" ref="E52" si="98">IF(D52="",F52,D52)</f>
        <v>4</v>
      </c>
      <c r="F52" s="508">
        <f t="shared" ref="F52" si="99">WEEKDAY(C52,1)</f>
        <v>4</v>
      </c>
      <c r="G52" s="577"/>
      <c r="H52" s="108" t="str">
        <f>IF(G52="欠勤","",IF(OR(G52="有給休暇",G52="派遣先休業日",G52="振替休日",G52="代休"),G52,IF(OR(M53&lt;&gt;"",M52&lt;&gt;""),"個別契約の業務",IF(OR(D52=1,E52=1,E52=7),"","協定就業日"))))</f>
        <v>協定就業日</v>
      </c>
      <c r="I52" s="516" t="str">
        <f>IF(AND(M52="",M53=""),"",IF(H52="個別契約の業務","※",""))</f>
        <v/>
      </c>
      <c r="J52" s="513" t="str">
        <f t="shared" ref="J52" si="100">IF(AND(M52="",M53=""),"",IF(OR(M52&gt;TIMEVALUE("19:59"),M53&gt;TIMEVALUE("19:59")),"","∇"))</f>
        <v/>
      </c>
      <c r="K52" s="541" t="str">
        <f t="shared" ref="K52" si="101">IF(AND(M52="",M53=""),"",IF(OR(M52&gt;TIMEVALUE("19:59"),M53&gt;TIMEVALUE("19:59")),"★",""))</f>
        <v/>
      </c>
      <c r="L52" s="59" t="s">
        <v>159</v>
      </c>
      <c r="M52" s="338"/>
      <c r="N52" s="60" t="s">
        <v>160</v>
      </c>
      <c r="O52" s="337"/>
      <c r="P52" s="335" t="str">
        <f>IF(OR(H52&lt;&gt;"個別契約の業務",G52="",M52="",O52=""),"",IF(O52-M52&lt;0,O52-M52+1-IF(AND(M52&lt;TIMEVALUE("12:00"),O52+1&gt;TIMEVALUE("12:59")),"1:00",0),O52-M52-IF(AND(M52&lt;TIMEVALUE("12:00"),O52&gt;TIMEVALUE("12:59")),"1:00",0)))</f>
        <v/>
      </c>
      <c r="Q52" s="63" t="s">
        <v>161</v>
      </c>
      <c r="R52" s="64" t="str">
        <f t="shared" ref="R52" si="102">IF(OR(G52="",M52="",O52=""),"",$P$4/8*(P52/("1：00")))</f>
        <v/>
      </c>
      <c r="S52" s="335" t="str">
        <f>IF(OR(H52&lt;&gt;"個別契約の業務",G52="",M52="",O52=""),"",IF(P52-TIME(8,0,0)&lt;0,0,P52-TIME(8,0,0)))</f>
        <v/>
      </c>
      <c r="T52" s="63" t="s">
        <v>161</v>
      </c>
      <c r="U52" s="65" t="str">
        <f t="shared" ref="U52" si="103">IF(OR(G52="",M52="",O52="",S52=""),"",(($P$4/8*S52)/"1:00"*0.25))</f>
        <v/>
      </c>
      <c r="V52" s="335" t="str">
        <f>IF(OR(H52&lt;&gt;"個別契約の業務",G52="",M52="",O52=""),"",IF(OR(O52&lt;TIMEVALUE("5:00"),O52&gt;TIMEVALUE("22:00")),IF(O52-M52&lt;0,IF(AND(M52&lt;TIMEVALUE("22:01"),O52+1&gt;TIMEVALUE("22:00")),O52+1-"22:00",0)+IF(AND(M52&gt;TIMEVALUE("22:00"),O52+1&gt;TIMEVALUE("22:00")),O52+1-M52,0),IF(AND(M52&lt;TIMEVALUE("22:01"),O52&gt;TIMEVALUE("22:00")),O52-"22:00",0))+IF(AND(M52&lt;TIMEVALUE("5:00"),O52&gt;TIMEVALUE("0:00")),O52-M52,0),IF(O52-M52&lt;0,IF(AND(M52&lt;TIMEVALUE("22:01"),O52+1&gt;TIMEVALUE("22:00")),"29:00"-"22:00",0)+IF(AND(M52&gt;TIMEVALUE("22:00"),O52+1&gt;TIMEVALUE("22:00")),"29:00"-M52,0),IF(AND(M52&lt;TIMEVALUE("22:01"),O52&gt;TIMEVALUE("22:00")),"29:00"-"22:00",0))+IF(AND(M52&lt;TIMEVALUE("5:00"),O52&gt;TIMEVALUE("0:00")),"29:00"-M52,0)))</f>
        <v/>
      </c>
      <c r="W52" s="63" t="s">
        <v>161</v>
      </c>
      <c r="X52" s="424" t="str">
        <f t="shared" ref="X52" si="104">IF(OR(G52="",M52="",O52=""),"",(($P$4/8*0.25*V52)/"1:00"))</f>
        <v/>
      </c>
      <c r="Y52" s="257"/>
      <c r="Z52" s="146"/>
      <c r="AA52" s="134" t="str">
        <f t="shared" si="16"/>
        <v/>
      </c>
      <c r="AB52" s="116"/>
      <c r="AC52" s="143" t="str">
        <f>IF(OR(P52="",P52&gt;=TIME(8,0,0)),"",TIME(8,0,0)-P52)</f>
        <v/>
      </c>
      <c r="AD52" s="166" t="str">
        <f>S52</f>
        <v/>
      </c>
      <c r="AE52" s="167"/>
      <c r="AF52" s="167" t="str">
        <f>V52</f>
        <v/>
      </c>
      <c r="AG52" s="218" t="s">
        <v>223</v>
      </c>
      <c r="AH52" s="168"/>
      <c r="AI52" s="168"/>
      <c r="AJ52" s="169"/>
      <c r="AK52" s="116"/>
      <c r="AL52" s="502" t="s">
        <v>167</v>
      </c>
      <c r="AM52" s="503"/>
      <c r="AN52" s="502" t="s">
        <v>193</v>
      </c>
      <c r="AO52" s="503"/>
    </row>
    <row r="53" spans="1:41">
      <c r="A53" s="26"/>
      <c r="B53" s="26"/>
      <c r="C53" s="506"/>
      <c r="D53" s="506"/>
      <c r="E53" s="520"/>
      <c r="F53" s="509"/>
      <c r="G53" s="578"/>
      <c r="H53" s="92"/>
      <c r="I53" s="517"/>
      <c r="J53" s="514"/>
      <c r="K53" s="542"/>
      <c r="L53" s="58" t="s">
        <v>184</v>
      </c>
      <c r="M53" s="339"/>
      <c r="N53" s="61" t="s">
        <v>160</v>
      </c>
      <c r="O53" s="340"/>
      <c r="P53" s="336" t="str">
        <f>IF(OR(H52&lt;&gt;"個別契約の業務",G52="",M53="",O53=""),"",IF(O53-M53&lt;0,O53-M53+1-IF(AND(M53&lt;TIMEVALUE("12:00"),O53+1&gt;TIMEVALUE("12:59")),"1:00",0),O53-M53-IF(AND(M53&lt;TIMEVALUE("12:00"),O53&gt;TIMEVALUE("12:59")),"1:00",0)))</f>
        <v/>
      </c>
      <c r="Q53" s="66" t="s">
        <v>161</v>
      </c>
      <c r="R53" s="67" t="str">
        <f t="shared" ref="R53" si="105">IF(OR(G52="",M53="",O53=""),"",$P$6/8*(P53/("1：00")))</f>
        <v/>
      </c>
      <c r="S53" s="336" t="str">
        <f>IF(OR(H52&lt;&gt;"個別契約の業務",G52="",M53="",O53=""),"",IF(P53-TIME(8,0,0)&lt;0,0,P53-TIME(8,0,0)))</f>
        <v/>
      </c>
      <c r="T53" s="66" t="s">
        <v>161</v>
      </c>
      <c r="U53" s="68" t="str">
        <f t="shared" ref="U53" si="106">IF(OR(G52="",M53="",O53="",S53=""),"",(($P$6/8*S53)/"1:00"*0))</f>
        <v/>
      </c>
      <c r="V53" s="336" t="str">
        <f>IF(OR(H52&lt;&gt;"個別契約の業務",G52="",M53="",O53=""),"",IF(OR(O53&lt;TIMEVALUE("5:00"),O53&gt;TIMEVALUE("22:00")),IF(O53-M53&lt;0,IF(AND(M53&lt;TIMEVALUE("22:01"),O53+1&gt;TIMEVALUE("22:00")),O53+1-"22:00",0)+IF(AND(M53&gt;TIMEVALUE("22:00"),O53+1&gt;TIMEVALUE("22:00")),O53+1-M53,0),IF(AND(M53&lt;TIMEVALUE("22:01"),O53&gt;TIMEVALUE("22:00")),O53-"22:00",0))+IF(AND(M53&lt;TIMEVALUE("5:00"),O53&gt;TIMEVALUE("0:00")),O53-M53,0),IF(O53-M53&lt;0,IF(AND(M53&lt;TIMEVALUE("22:01"),O53+1&gt;TIMEVALUE("22:00")),"29:00"-"22:00",0)+IF(AND(M53&gt;TIMEVALUE("22:00"),O53+1&gt;TIMEVALUE("22:00")),"29:00"-M53,0),IF(AND(M53&lt;TIMEVALUE("22:01"),O53&gt;TIMEVALUE("22:00")),"29:00"-"22:00",0))+IF(AND(M53&lt;TIMEVALUE("5:00"),O53&gt;TIMEVALUE("0:00")),"29:00"-M53,0)))</f>
        <v/>
      </c>
      <c r="W53" s="66" t="s">
        <v>161</v>
      </c>
      <c r="X53" s="425" t="str">
        <f t="shared" ref="X53" si="107">IF(OR(G52="",M53="",O53=""),"",(($P$4/8*0.25*V53)/"1:00"))</f>
        <v/>
      </c>
      <c r="Y53" s="257"/>
      <c r="Z53" s="146"/>
      <c r="AA53" s="135" t="str">
        <f t="shared" si="17"/>
        <v/>
      </c>
      <c r="AB53" s="116"/>
      <c r="AC53" s="143" t="str">
        <f>IF(OR(P53="",P53&gt;=TIME(8,0,0)),"",TIME(8,0,0)-P53)</f>
        <v/>
      </c>
      <c r="AD53" s="166"/>
      <c r="AE53" s="167" t="str">
        <f>S53</f>
        <v/>
      </c>
      <c r="AF53" s="167" t="str">
        <f>V53</f>
        <v/>
      </c>
      <c r="AG53" s="217" t="s">
        <v>221</v>
      </c>
      <c r="AH53" s="172">
        <f>IFERROR(ROUNDDOWN($V55,0),"")</f>
        <v>0</v>
      </c>
      <c r="AI53" s="173" t="s">
        <v>181</v>
      </c>
      <c r="AJ53" s="174" t="str">
        <f>IF(P55="","",P55)</f>
        <v/>
      </c>
      <c r="AK53" s="156"/>
      <c r="AL53" s="175" t="str">
        <f>IF(S55="","",S55)</f>
        <v/>
      </c>
      <c r="AM53" s="176" t="s">
        <v>166</v>
      </c>
      <c r="AN53" s="500" t="str">
        <f t="shared" ref="AN53" si="108">IF(S55="","",ROUNDUP((AL53/$S$4*$S$6),0))</f>
        <v/>
      </c>
      <c r="AO53" s="501"/>
    </row>
    <row r="54" spans="1:41" ht="13.5" customHeight="1">
      <c r="A54" s="26"/>
      <c r="B54" s="26"/>
      <c r="C54" s="506"/>
      <c r="D54" s="506"/>
      <c r="E54" s="520"/>
      <c r="F54" s="509"/>
      <c r="G54" s="578"/>
      <c r="H54" s="105"/>
      <c r="I54" s="517"/>
      <c r="J54" s="514"/>
      <c r="K54" s="542"/>
      <c r="L54" s="482" t="s">
        <v>183</v>
      </c>
      <c r="M54" s="483"/>
      <c r="N54" s="483"/>
      <c r="O54" s="483"/>
      <c r="P54" s="483"/>
      <c r="Q54" s="483"/>
      <c r="R54" s="484"/>
      <c r="S54" s="544" t="s">
        <v>162</v>
      </c>
      <c r="T54" s="545"/>
      <c r="U54" s="546"/>
      <c r="V54" s="525" t="s">
        <v>221</v>
      </c>
      <c r="W54" s="526"/>
      <c r="X54" s="527"/>
      <c r="Y54" s="258"/>
      <c r="Z54" s="179"/>
      <c r="AA54" s="136" t="s">
        <v>163</v>
      </c>
      <c r="AB54" s="116"/>
      <c r="AC54" s="116"/>
      <c r="AD54" s="180"/>
      <c r="AE54" s="181"/>
      <c r="AF54" s="181"/>
      <c r="AG54" s="115"/>
      <c r="AH54" s="164"/>
      <c r="AI54" s="183"/>
      <c r="AJ54" s="184"/>
      <c r="AK54" s="156"/>
      <c r="AL54" s="156"/>
      <c r="AM54" s="156"/>
      <c r="AN54" s="156"/>
      <c r="AO54" s="162"/>
    </row>
    <row r="55" spans="1:41" ht="13.5" customHeight="1">
      <c r="A55" s="26"/>
      <c r="B55" s="26"/>
      <c r="C55" s="507"/>
      <c r="D55" s="507"/>
      <c r="E55" s="521"/>
      <c r="F55" s="510"/>
      <c r="G55" s="579"/>
      <c r="H55" s="106"/>
      <c r="I55" s="518"/>
      <c r="J55" s="515"/>
      <c r="K55" s="543"/>
      <c r="L55" s="147" t="s">
        <v>164</v>
      </c>
      <c r="M55" s="25"/>
      <c r="N55" s="62" t="s">
        <v>160</v>
      </c>
      <c r="O55" s="25"/>
      <c r="P55" s="528"/>
      <c r="Q55" s="528"/>
      <c r="R55" s="529"/>
      <c r="S55" s="530"/>
      <c r="T55" s="531"/>
      <c r="U55" s="532"/>
      <c r="V55" s="533"/>
      <c r="W55" s="534"/>
      <c r="X55" s="535"/>
      <c r="Y55" s="259"/>
      <c r="Z55" s="185"/>
      <c r="AA55" s="137">
        <f t="shared" ref="AA55" si="109">IFERROR(IF(I52="",P55+(ROUNDUP((S55/$S$4*$S$6),0))+V55,P55+(ROUNDUP((S55/$S$4*$S$6),0))+IFERROR(ROUNDUP(($V$4/$AA$11),0),"0")+IFERROR(ROUNDUP(($V$6/$AA$11),0),"0")+V55),"")</f>
        <v>0</v>
      </c>
      <c r="AB55" s="116"/>
      <c r="AC55" s="116"/>
      <c r="AD55" s="180"/>
      <c r="AE55" s="116"/>
      <c r="AF55" s="116"/>
      <c r="AG55" s="115"/>
      <c r="AH55" s="164"/>
      <c r="AI55" s="183"/>
      <c r="AJ55" s="184"/>
      <c r="AK55" s="156"/>
      <c r="AL55" s="116"/>
      <c r="AM55" s="116"/>
      <c r="AN55" s="116"/>
      <c r="AO55" s="186"/>
    </row>
    <row r="56" spans="1:41" ht="13.5" customHeight="1">
      <c r="A56" s="26"/>
      <c r="B56" s="26"/>
      <c r="C56" s="505">
        <f t="shared" ref="C56" si="110">C52+1</f>
        <v>45393</v>
      </c>
      <c r="D56" s="505" t="str">
        <f>IFERROR(INDEX('管理リスト(祝祭日)'!$K$3:$K$32,MATCH(C56,'管理リスト(祝祭日)'!$L$3:$L$32,0)),"")</f>
        <v/>
      </c>
      <c r="E56" s="519">
        <f t="shared" ref="E56" si="111">IF(D56="",F56,D56)</f>
        <v>5</v>
      </c>
      <c r="F56" s="508">
        <f t="shared" ref="F56" si="112">WEEKDAY(C56,1)</f>
        <v>5</v>
      </c>
      <c r="G56" s="577"/>
      <c r="H56" s="104" t="str">
        <f>IF(G56="欠勤","",IF(OR(G56="有給休暇",G56="派遣先休業日",G56="振替休日",G56="代休"),G56,IF(OR(M57&lt;&gt;"",M56&lt;&gt;""),"個別契約の業務",IF(OR(D56=1,E56=1,E56=7),"","協定就業日"))))</f>
        <v>協定就業日</v>
      </c>
      <c r="I56" s="516" t="str">
        <f>IF(AND(M56="",M57=""),"",IF(H56="個別契約の業務","※",""))</f>
        <v/>
      </c>
      <c r="J56" s="513" t="str">
        <f t="shared" ref="J56" si="113">IF(AND(M56="",M57=""),"",IF(OR(M56&gt;TIMEVALUE("19:59"),M57&gt;TIMEVALUE("19:59")),"","∇"))</f>
        <v/>
      </c>
      <c r="K56" s="541" t="str">
        <f t="shared" ref="K56" si="114">IF(AND(M56="",M57=""),"",IF(OR(M56&gt;TIMEVALUE("19:59"),M57&gt;TIMEVALUE("19:59")),"★",""))</f>
        <v/>
      </c>
      <c r="L56" s="44" t="s">
        <v>159</v>
      </c>
      <c r="M56" s="338"/>
      <c r="N56" s="43" t="s">
        <v>160</v>
      </c>
      <c r="O56" s="337"/>
      <c r="P56" s="333" t="str">
        <f>IF(OR(H56&lt;&gt;"個別契約の業務",G56="",M56="",O56=""),"",IF(O56-M56&lt;0,O56-M56+1-IF(AND(M56&lt;TIMEVALUE("12:00"),O56+1&gt;TIMEVALUE("12:59")),"1:00",0),O56-M56-IF(AND(M56&lt;TIMEVALUE("12:00"),O56&gt;TIMEVALUE("12:59")),"1:00",0)))</f>
        <v/>
      </c>
      <c r="Q56" s="45" t="s">
        <v>161</v>
      </c>
      <c r="R56" s="36" t="str">
        <f t="shared" ref="R56" si="115">IF(OR(G56="",M56="",O56=""),"",$P$4/8*(P56/("1：00")))</f>
        <v/>
      </c>
      <c r="S56" s="333" t="str">
        <f>IF(OR(H56&lt;&gt;"個別契約の業務",G56="",M56="",O56=""),"",IF(P56-TIME(8,0,0)&lt;0,0,P56-TIME(8,0,0)))</f>
        <v/>
      </c>
      <c r="T56" s="45" t="s">
        <v>161</v>
      </c>
      <c r="U56" s="32" t="str">
        <f t="shared" ref="U56" si="116">IF(OR(G56="",M56="",O56="",S56=""),"",(($P$4/8*S56)/"1:00"*0.25))</f>
        <v/>
      </c>
      <c r="V56" s="333" t="str">
        <f>IF(OR(H56&lt;&gt;"個別契約の業務",G56="",M56="",O56=""),"",IF(OR(O56&lt;TIMEVALUE("5:00"),O56&gt;TIMEVALUE("22:00")),IF(O56-M56&lt;0,IF(AND(M56&lt;TIMEVALUE("22:01"),O56+1&gt;TIMEVALUE("22:00")),O56+1-"22:00",0)+IF(AND(M56&gt;TIMEVALUE("22:00"),O56+1&gt;TIMEVALUE("22:00")),O56+1-M56,0),IF(AND(M56&lt;TIMEVALUE("22:01"),O56&gt;TIMEVALUE("22:00")),O56-"22:00",0))+IF(AND(M56&lt;TIMEVALUE("5:00"),O56&gt;TIMEVALUE("0:00")),O56-M56,0),IF(O56-M56&lt;0,IF(AND(M56&lt;TIMEVALUE("22:01"),O56+1&gt;TIMEVALUE("22:00")),"29:00"-"22:00",0)+IF(AND(M56&gt;TIMEVALUE("22:00"),O56+1&gt;TIMEVALUE("22:00")),"29:00"-M56,0),IF(AND(M56&lt;TIMEVALUE("22:01"),O56&gt;TIMEVALUE("22:00")),"29:00"-"22:00",0))+IF(AND(M56&lt;TIMEVALUE("5:00"),O56&gt;TIMEVALUE("0:00")),"29:00"-M56,0)))</f>
        <v/>
      </c>
      <c r="W56" s="45" t="s">
        <v>161</v>
      </c>
      <c r="X56" s="422" t="str">
        <f t="shared" ref="X56" si="117">IF(OR(G56="",M56="",O56=""),"",(($P$4/8*0.25*V56)/"1:00"))</f>
        <v/>
      </c>
      <c r="Y56" s="257"/>
      <c r="Z56" s="146"/>
      <c r="AA56" s="134" t="str">
        <f t="shared" si="16"/>
        <v/>
      </c>
      <c r="AB56" s="116"/>
      <c r="AC56" s="143" t="str">
        <f>IF(OR(P56="",P56&gt;=TIME(8,0,0)),"",TIME(8,0,0)-P56)</f>
        <v/>
      </c>
      <c r="AD56" s="166" t="str">
        <f>S56</f>
        <v/>
      </c>
      <c r="AE56" s="167"/>
      <c r="AF56" s="167" t="str">
        <f>V56</f>
        <v/>
      </c>
      <c r="AG56" s="218" t="s">
        <v>223</v>
      </c>
      <c r="AH56" s="168"/>
      <c r="AI56" s="168"/>
      <c r="AJ56" s="169"/>
      <c r="AK56" s="116"/>
      <c r="AL56" s="502" t="s">
        <v>167</v>
      </c>
      <c r="AM56" s="503"/>
      <c r="AN56" s="502" t="s">
        <v>193</v>
      </c>
      <c r="AO56" s="503"/>
    </row>
    <row r="57" spans="1:41">
      <c r="A57" s="26"/>
      <c r="B57" s="26"/>
      <c r="C57" s="506"/>
      <c r="D57" s="506"/>
      <c r="E57" s="520"/>
      <c r="F57" s="509"/>
      <c r="G57" s="578"/>
      <c r="H57" s="92"/>
      <c r="I57" s="517"/>
      <c r="J57" s="514"/>
      <c r="K57" s="542"/>
      <c r="L57" s="49" t="s">
        <v>184</v>
      </c>
      <c r="M57" s="339"/>
      <c r="N57" s="54" t="s">
        <v>160</v>
      </c>
      <c r="O57" s="340"/>
      <c r="P57" s="334" t="str">
        <f>IF(OR(H56&lt;&gt;"個別契約の業務",G56="",M57="",O57=""),"",IF(O57-M57&lt;0,O57-M57+1-IF(AND(M57&lt;TIMEVALUE("12:00"),O57+1&gt;TIMEVALUE("12:59")),"1:00",0),O57-M57-IF(AND(M57&lt;TIMEVALUE("12:00"),O57&gt;TIMEVALUE("12:59")),"1:00",0)))</f>
        <v/>
      </c>
      <c r="Q57" s="55" t="s">
        <v>161</v>
      </c>
      <c r="R57" s="56" t="str">
        <f t="shared" ref="R57" si="118">IF(OR(G56="",M57="",O57=""),"",$P$6/8*(P57/("1：00")))</f>
        <v/>
      </c>
      <c r="S57" s="334" t="str">
        <f>IF(OR(H56&lt;&gt;"個別契約の業務",G56="",M57="",O57=""),"",IF(P57-TIME(8,0,0)&lt;0,0,P57-TIME(8,0,0)))</f>
        <v/>
      </c>
      <c r="T57" s="55" t="s">
        <v>161</v>
      </c>
      <c r="U57" s="57" t="str">
        <f t="shared" ref="U57" si="119">IF(OR(G56="",M57="",O57="",S57=""),"",(($P$6/8*S57)/"1:00"*0))</f>
        <v/>
      </c>
      <c r="V57" s="334" t="str">
        <f>IF(OR(H56&lt;&gt;"個別契約の業務",G56="",M57="",O57=""),"",IF(OR(O57&lt;TIMEVALUE("5:00"),O57&gt;TIMEVALUE("22:00")),IF(O57-M57&lt;0,IF(AND(M57&lt;TIMEVALUE("22:01"),O57+1&gt;TIMEVALUE("22:00")),O57+1-"22:00",0)+IF(AND(M57&gt;TIMEVALUE("22:00"),O57+1&gt;TIMEVALUE("22:00")),O57+1-M57,0),IF(AND(M57&lt;TIMEVALUE("22:01"),O57&gt;TIMEVALUE("22:00")),O57-"22:00",0))+IF(AND(M57&lt;TIMEVALUE("5:00"),O57&gt;TIMEVALUE("0:00")),O57-M57,0),IF(O57-M57&lt;0,IF(AND(M57&lt;TIMEVALUE("22:01"),O57+1&gt;TIMEVALUE("22:00")),"29:00"-"22:00",0)+IF(AND(M57&gt;TIMEVALUE("22:00"),O57+1&gt;TIMEVALUE("22:00")),"29:00"-M57,0),IF(AND(M57&lt;TIMEVALUE("22:01"),O57&gt;TIMEVALUE("22:00")),"29:00"-"22:00",0))+IF(AND(M57&lt;TIMEVALUE("5:00"),O57&gt;TIMEVALUE("0:00")),"29:00"-M57,0)))</f>
        <v/>
      </c>
      <c r="W57" s="55" t="s">
        <v>161</v>
      </c>
      <c r="X57" s="423" t="str">
        <f t="shared" ref="X57" si="120">IF(OR(G56="",M57="",O57=""),"",(($P$4/8*0.25*V57)/"1:00"))</f>
        <v/>
      </c>
      <c r="Y57" s="257"/>
      <c r="Z57" s="146"/>
      <c r="AA57" s="135" t="str">
        <f t="shared" si="17"/>
        <v/>
      </c>
      <c r="AB57" s="116"/>
      <c r="AC57" s="143" t="str">
        <f>IF(OR(P57="",P57&gt;=TIME(8,0,0)),"",TIME(8,0,0)-P57)</f>
        <v/>
      </c>
      <c r="AD57" s="166"/>
      <c r="AE57" s="167" t="str">
        <f>S57</f>
        <v/>
      </c>
      <c r="AF57" s="167" t="str">
        <f>V57</f>
        <v/>
      </c>
      <c r="AG57" s="217" t="s">
        <v>221</v>
      </c>
      <c r="AH57" s="172">
        <f>IFERROR(ROUNDDOWN($V59,0),"")</f>
        <v>0</v>
      </c>
      <c r="AI57" s="173" t="s">
        <v>181</v>
      </c>
      <c r="AJ57" s="174" t="str">
        <f>IF(P59="","",P59)</f>
        <v/>
      </c>
      <c r="AK57" s="156"/>
      <c r="AL57" s="175" t="str">
        <f>IF(S59="","",S59)</f>
        <v/>
      </c>
      <c r="AM57" s="176" t="s">
        <v>166</v>
      </c>
      <c r="AN57" s="500" t="str">
        <f t="shared" ref="AN57" si="121">IF(S59="","",ROUNDUP((AL57/$S$4*$S$6),0))</f>
        <v/>
      </c>
      <c r="AO57" s="501"/>
    </row>
    <row r="58" spans="1:41" ht="12.75" customHeight="1">
      <c r="A58" s="26"/>
      <c r="B58" s="26"/>
      <c r="C58" s="506"/>
      <c r="D58" s="506"/>
      <c r="E58" s="520"/>
      <c r="F58" s="509"/>
      <c r="G58" s="578"/>
      <c r="H58" s="105"/>
      <c r="I58" s="517"/>
      <c r="J58" s="514"/>
      <c r="K58" s="542"/>
      <c r="L58" s="479" t="s">
        <v>183</v>
      </c>
      <c r="M58" s="480"/>
      <c r="N58" s="480"/>
      <c r="O58" s="480"/>
      <c r="P58" s="480"/>
      <c r="Q58" s="480"/>
      <c r="R58" s="481"/>
      <c r="S58" s="547" t="s">
        <v>162</v>
      </c>
      <c r="T58" s="548"/>
      <c r="U58" s="549"/>
      <c r="V58" s="536" t="s">
        <v>221</v>
      </c>
      <c r="W58" s="537"/>
      <c r="X58" s="538"/>
      <c r="Y58" s="258"/>
      <c r="Z58" s="179"/>
      <c r="AA58" s="136" t="s">
        <v>163</v>
      </c>
      <c r="AB58" s="116"/>
      <c r="AC58" s="116"/>
      <c r="AD58" s="180"/>
      <c r="AE58" s="181"/>
      <c r="AF58" s="181"/>
      <c r="AG58" s="115"/>
      <c r="AH58" s="164"/>
      <c r="AI58" s="183"/>
      <c r="AJ58" s="184"/>
      <c r="AK58" s="156"/>
      <c r="AL58" s="156"/>
      <c r="AM58" s="156"/>
      <c r="AN58" s="156"/>
      <c r="AO58" s="162"/>
    </row>
    <row r="59" spans="1:41">
      <c r="A59" s="26"/>
      <c r="B59" s="26"/>
      <c r="C59" s="507"/>
      <c r="D59" s="507"/>
      <c r="E59" s="521"/>
      <c r="F59" s="510"/>
      <c r="G59" s="579"/>
      <c r="H59" s="106"/>
      <c r="I59" s="518"/>
      <c r="J59" s="515"/>
      <c r="K59" s="543"/>
      <c r="L59" s="118" t="s">
        <v>164</v>
      </c>
      <c r="M59" s="25"/>
      <c r="N59" s="33" t="s">
        <v>160</v>
      </c>
      <c r="O59" s="25"/>
      <c r="P59" s="528"/>
      <c r="Q59" s="528"/>
      <c r="R59" s="529"/>
      <c r="S59" s="530"/>
      <c r="T59" s="531"/>
      <c r="U59" s="532"/>
      <c r="V59" s="533"/>
      <c r="W59" s="534"/>
      <c r="X59" s="535"/>
      <c r="Y59" s="259"/>
      <c r="Z59" s="185"/>
      <c r="AA59" s="137">
        <f t="shared" ref="AA59" si="122">IFERROR(IF(I56="",P59+(ROUNDUP((S59/$S$4*$S$6),0))+V59,P59+(ROUNDUP((S59/$S$4*$S$6),0))+IFERROR(ROUNDUP(($V$4/$AA$11),0),"0")+IFERROR(ROUNDUP(($V$6/$AA$11),0),"0")+V59),"")</f>
        <v>0</v>
      </c>
      <c r="AB59" s="116"/>
      <c r="AC59" s="116"/>
      <c r="AD59" s="180"/>
      <c r="AE59" s="116"/>
      <c r="AF59" s="116"/>
      <c r="AG59" s="115"/>
      <c r="AH59" s="164"/>
      <c r="AI59" s="183"/>
      <c r="AJ59" s="184"/>
      <c r="AK59" s="156"/>
      <c r="AL59" s="116"/>
      <c r="AM59" s="116"/>
      <c r="AN59" s="116"/>
      <c r="AO59" s="186"/>
    </row>
    <row r="60" spans="1:41" ht="13.5" hidden="1" customHeight="1">
      <c r="A60" s="26"/>
      <c r="B60" s="26"/>
      <c r="C60" s="263"/>
      <c r="D60" s="263"/>
      <c r="E60" s="84"/>
      <c r="F60" s="263"/>
      <c r="G60" s="84"/>
      <c r="H60" s="85"/>
      <c r="I60" s="85"/>
      <c r="J60" s="86"/>
      <c r="K60" s="86"/>
      <c r="L60" s="87"/>
      <c r="M60" s="88"/>
      <c r="N60" s="89"/>
      <c r="O60" s="88"/>
      <c r="P60" s="74">
        <f>SUM(P16:P17)+SUM(P20:P21)+SUM(P24:P25)+SUM(P28:P29)+SUM(P32:P33)+SUM(P36:P37)+SUM(P40:P41)+SUM(P44:P45)+SUM(P48:P49)+SUM(P52:P53)+SUM(P56:P57)</f>
        <v>0</v>
      </c>
      <c r="Q60" s="75" t="s">
        <v>170</v>
      </c>
      <c r="R60" s="75"/>
      <c r="S60" s="76">
        <f>SUM(S16:S17)+SUM(S20:S21)+SUM(S24:S25)+SUM(S28:S29)+SUM(S32:S33)+SUM(S36:S37)+SUM(S40:S41)+SUM(S44:S45)+SUM(S48:S49)+SUM(S52:S53)+SUM(S56:S57)</f>
        <v>0</v>
      </c>
      <c r="T60" s="77" t="s">
        <v>170</v>
      </c>
      <c r="U60" s="78"/>
      <c r="V60" s="74">
        <f>SUM(V16:V17)+SUM(V20:V21)+SUM(V24:V25)+SUM(V28:V29)+SUM(V32:V33)+SUM(V36:V37)+SUM(V40:V41)+SUM(V44:V45)+SUM(V48:V49)+SUM(V52:V53)+SUM(V56:V57)</f>
        <v>0</v>
      </c>
      <c r="W60" s="75" t="s">
        <v>170</v>
      </c>
      <c r="X60" s="79"/>
      <c r="Y60" s="260"/>
      <c r="Z60" s="188"/>
      <c r="AA60" s="138"/>
      <c r="AB60" s="116"/>
      <c r="AC60" s="116"/>
      <c r="AD60" s="180"/>
      <c r="AE60" s="116"/>
      <c r="AF60" s="116"/>
      <c r="AG60" s="219"/>
      <c r="AH60" s="164"/>
      <c r="AI60" s="161"/>
      <c r="AJ60" s="184"/>
      <c r="AK60" s="116"/>
      <c r="AL60" s="116"/>
      <c r="AM60" s="116"/>
      <c r="AN60" s="116"/>
      <c r="AO60" s="162"/>
    </row>
    <row r="61" spans="1:41" ht="13.5" hidden="1" customHeight="1">
      <c r="A61" s="26"/>
      <c r="B61" s="26"/>
      <c r="C61" s="264"/>
      <c r="D61" s="264"/>
      <c r="E61" s="94"/>
      <c r="F61" s="264"/>
      <c r="G61" s="94"/>
      <c r="H61" s="95"/>
      <c r="I61" s="95"/>
      <c r="J61" s="96"/>
      <c r="K61" s="96"/>
      <c r="L61" s="29"/>
      <c r="M61" s="97"/>
      <c r="N61" s="98"/>
      <c r="O61" s="97"/>
      <c r="P61" s="99"/>
      <c r="Q61" s="100"/>
      <c r="R61" s="100"/>
      <c r="S61" s="101"/>
      <c r="T61" s="102"/>
      <c r="U61" s="103"/>
      <c r="V61" s="99"/>
      <c r="W61" s="100"/>
      <c r="X61" s="426"/>
      <c r="Y61" s="260"/>
      <c r="Z61" s="189"/>
      <c r="AA61" s="139"/>
      <c r="AB61" s="116"/>
      <c r="AC61" s="116"/>
      <c r="AD61" s="180"/>
      <c r="AE61" s="116"/>
      <c r="AF61" s="116"/>
      <c r="AG61" s="220"/>
      <c r="AH61" s="164"/>
      <c r="AI61" s="163"/>
      <c r="AJ61" s="184"/>
      <c r="AK61" s="116"/>
      <c r="AL61" s="156"/>
      <c r="AM61" s="156"/>
      <c r="AN61" s="156"/>
      <c r="AO61" s="162"/>
    </row>
    <row r="62" spans="1:41" ht="13.5" hidden="1" customHeight="1">
      <c r="A62" s="26"/>
      <c r="B62" s="26"/>
      <c r="C62" s="81"/>
      <c r="D62" s="81"/>
      <c r="E62" s="80"/>
      <c r="F62" s="81"/>
      <c r="G62" s="80"/>
      <c r="H62" s="82"/>
      <c r="I62" s="82"/>
      <c r="J62" s="80"/>
      <c r="K62" s="80"/>
      <c r="L62" s="81"/>
      <c r="M62" s="83"/>
      <c r="N62" s="83"/>
      <c r="O62" s="83"/>
      <c r="P62" s="71"/>
      <c r="Q62" s="72"/>
      <c r="R62" s="72"/>
      <c r="S62" s="73"/>
      <c r="T62" s="72"/>
      <c r="U62" s="72"/>
      <c r="V62" s="47"/>
      <c r="W62" s="90" t="s">
        <v>142</v>
      </c>
      <c r="X62" s="427"/>
      <c r="Y62" s="261"/>
      <c r="Z62" s="144"/>
      <c r="AA62" s="140">
        <f>SUM(AA16:AA59)</f>
        <v>0</v>
      </c>
      <c r="AB62" s="116"/>
      <c r="AC62" s="116"/>
      <c r="AD62" s="167"/>
      <c r="AE62" s="167"/>
      <c r="AF62" s="167"/>
      <c r="AG62" s="220"/>
      <c r="AH62" s="164"/>
      <c r="AI62" s="163"/>
      <c r="AJ62" s="164"/>
      <c r="AK62" s="116"/>
      <c r="AL62" s="116"/>
      <c r="AM62" s="116"/>
      <c r="AN62" s="116"/>
      <c r="AO62" s="162"/>
    </row>
    <row r="63" spans="1:41">
      <c r="A63" s="26"/>
      <c r="B63" s="26"/>
      <c r="C63" s="505">
        <f>C56+1</f>
        <v>45394</v>
      </c>
      <c r="D63" s="505" t="str">
        <f>IFERROR(INDEX('管理リスト(祝祭日)'!$K$3:$K$32,MATCH(C63,'管理リスト(祝祭日)'!$L$3:$L$32,0)),"")</f>
        <v/>
      </c>
      <c r="E63" s="519">
        <f t="shared" ref="E63" si="123">IF(D63="",F63,D63)</f>
        <v>6</v>
      </c>
      <c r="F63" s="508">
        <f t="shared" ref="F63" si="124">WEEKDAY(C63,1)</f>
        <v>6</v>
      </c>
      <c r="G63" s="577"/>
      <c r="H63" s="108" t="str">
        <f>IF(G63="欠勤","",IF(OR(G63="有給休暇",G63="派遣先休業日",G63="振替休日",G63="代休"),G63,IF(OR(M64&lt;&gt;"",M63&lt;&gt;""),"個別契約の業務",IF(OR(D63=1,E63=1,E63=7),"","協定就業日"))))</f>
        <v>協定就業日</v>
      </c>
      <c r="I63" s="516" t="str">
        <f>IF(AND(M63="",M64=""),"",IF(H63="個別契約の業務","※",""))</f>
        <v/>
      </c>
      <c r="J63" s="513" t="str">
        <f t="shared" ref="J63" si="125">IF(AND(M63="",M64=""),"",IF(OR(M63&gt;TIMEVALUE("19:59"),M64&gt;TIMEVALUE("19:59")),"","∇"))</f>
        <v/>
      </c>
      <c r="K63" s="541" t="str">
        <f t="shared" ref="K63" si="126">IF(AND(M63="",M64=""),"",IF(OR(M63&gt;TIMEVALUE("19:59"),M64&gt;TIMEVALUE("19:59")),"★",""))</f>
        <v/>
      </c>
      <c r="L63" s="59" t="s">
        <v>159</v>
      </c>
      <c r="M63" s="338"/>
      <c r="N63" s="60" t="s">
        <v>160</v>
      </c>
      <c r="O63" s="337"/>
      <c r="P63" s="335" t="str">
        <f>IF(OR(H63&lt;&gt;"個別契約の業務",G63="",M63="",O63=""),"",IF(O63-M63&lt;0,O63-M63+1-IF(AND(M63&lt;TIMEVALUE("12:00"),O63+1&gt;TIMEVALUE("12:59")),"1:00",0),O63-M63-IF(AND(M63&lt;TIMEVALUE("12:00"),O63&gt;TIMEVALUE("12:59")),"1:00",0)))</f>
        <v/>
      </c>
      <c r="Q63" s="63" t="s">
        <v>161</v>
      </c>
      <c r="R63" s="64" t="str">
        <f t="shared" ref="R63" si="127">IF(OR(G63="",M63="",O63=""),"",$P$4/8*(P63/("1：00")))</f>
        <v/>
      </c>
      <c r="S63" s="335" t="str">
        <f>IF(OR(H63&lt;&gt;"個別契約の業務",G63="",M63="",O63=""),"",IF(P63-TIME(8,0,0)&lt;0,0,P63-TIME(8,0,0)))</f>
        <v/>
      </c>
      <c r="T63" s="63" t="s">
        <v>161</v>
      </c>
      <c r="U63" s="65" t="str">
        <f t="shared" ref="U63" si="128">IF(OR(G63="",M63="",O63="",S63=""),"",(($P$4/8*S63)/"1:00"*0.25))</f>
        <v/>
      </c>
      <c r="V63" s="335" t="str">
        <f>IF(OR(H63&lt;&gt;"個別契約の業務",G63="",M63="",O63=""),"",IF(OR(O63&lt;TIMEVALUE("5:00"),O63&gt;TIMEVALUE("22:00")),IF(O63-M63&lt;0,IF(AND(M63&lt;TIMEVALUE("22:01"),O63+1&gt;TIMEVALUE("22:00")),O63+1-"22:00",0)+IF(AND(M63&gt;TIMEVALUE("22:00"),O63+1&gt;TIMEVALUE("22:00")),O63+1-M63,0),IF(AND(M63&lt;TIMEVALUE("22:01"),O63&gt;TIMEVALUE("22:00")),O63-"22:00",0))+IF(AND(M63&lt;TIMEVALUE("5:00"),O63&gt;TIMEVALUE("0:00")),O63-M63,0),IF(O63-M63&lt;0,IF(AND(M63&lt;TIMEVALUE("22:01"),O63+1&gt;TIMEVALUE("22:00")),"29:00"-"22:00",0)+IF(AND(M63&gt;TIMEVALUE("22:00"),O63+1&gt;TIMEVALUE("22:00")),"29:00"-M63,0),IF(AND(M63&lt;TIMEVALUE("22:01"),O63&gt;TIMEVALUE("22:00")),"29:00"-"22:00",0))+IF(AND(M63&lt;TIMEVALUE("5:00"),O63&gt;TIMEVALUE("0:00")),"29:00"-M63,0)))</f>
        <v/>
      </c>
      <c r="W63" s="63" t="s">
        <v>161</v>
      </c>
      <c r="X63" s="424" t="str">
        <f t="shared" ref="X63" si="129">IF(OR(G63="",M63="",O63=""),"",(($P$4/8*0.25*V63)/"1:00"))</f>
        <v/>
      </c>
      <c r="Y63" s="257"/>
      <c r="Z63" s="146"/>
      <c r="AA63" s="134" t="str">
        <f t="shared" ref="AA63:AA99" si="130">IFERROR(IF(OR(AND(H63="",H64="",H65="",H66=""),M63="",O63=""),"",R63+U63+X63),"")</f>
        <v/>
      </c>
      <c r="AB63" s="116"/>
      <c r="AC63" s="143" t="str">
        <f>IF(OR(P63="",P63&gt;=TIME(8,0,0)),"",TIME(8,0,0)-P63)</f>
        <v/>
      </c>
      <c r="AD63" s="166" t="str">
        <f>S63</f>
        <v/>
      </c>
      <c r="AE63" s="167"/>
      <c r="AF63" s="167" t="str">
        <f>V63</f>
        <v/>
      </c>
      <c r="AG63" s="218" t="s">
        <v>223</v>
      </c>
      <c r="AH63" s="168"/>
      <c r="AI63" s="168"/>
      <c r="AJ63" s="169"/>
      <c r="AK63" s="116"/>
      <c r="AL63" s="502" t="s">
        <v>167</v>
      </c>
      <c r="AM63" s="503"/>
      <c r="AN63" s="502" t="s">
        <v>193</v>
      </c>
      <c r="AO63" s="503"/>
    </row>
    <row r="64" spans="1:41">
      <c r="A64" s="26"/>
      <c r="B64" s="26"/>
      <c r="C64" s="511"/>
      <c r="D64" s="506"/>
      <c r="E64" s="520"/>
      <c r="F64" s="509"/>
      <c r="G64" s="578"/>
      <c r="H64" s="92"/>
      <c r="I64" s="517"/>
      <c r="J64" s="514"/>
      <c r="K64" s="542"/>
      <c r="L64" s="58" t="s">
        <v>184</v>
      </c>
      <c r="M64" s="339"/>
      <c r="N64" s="61" t="s">
        <v>160</v>
      </c>
      <c r="O64" s="340"/>
      <c r="P64" s="336" t="str">
        <f>IF(OR(H63&lt;&gt;"個別契約の業務",G63="",M64="",O64=""),"",IF(O64-M64&lt;0,O64-M64+1-IF(AND(M64&lt;TIMEVALUE("12:00"),O64+1&gt;TIMEVALUE("12:59")),"1:00",0),O64-M64-IF(AND(M64&lt;TIMEVALUE("12:00"),O64&gt;TIMEVALUE("12:59")),"1:00",0)))</f>
        <v/>
      </c>
      <c r="Q64" s="66" t="s">
        <v>161</v>
      </c>
      <c r="R64" s="67" t="str">
        <f t="shared" ref="R64" si="131">IF(OR(G63="",M64="",O64=""),"",$P$6/8*(P64/("1：00")))</f>
        <v/>
      </c>
      <c r="S64" s="336" t="str">
        <f>IF(OR(H63&lt;&gt;"個別契約の業務",G63="",M64="",O64=""),"",IF(P64-TIME(8,0,0)&lt;0,0,P64-TIME(8,0,0)))</f>
        <v/>
      </c>
      <c r="T64" s="66" t="s">
        <v>161</v>
      </c>
      <c r="U64" s="68" t="str">
        <f t="shared" ref="U64" si="132">IF(OR(G63="",M64="",O64="",S64=""),"",(($P$6/8*S64)/"1:00"*0))</f>
        <v/>
      </c>
      <c r="V64" s="336" t="str">
        <f>IF(OR(H63&lt;&gt;"個別契約の業務",G63="",M64="",O64=""),"",IF(OR(O64&lt;TIMEVALUE("5:00"),O64&gt;TIMEVALUE("22:00")),IF(O64-M64&lt;0,IF(AND(M64&lt;TIMEVALUE("22:01"),O64+1&gt;TIMEVALUE("22:00")),O64+1-"22:00",0)+IF(AND(M64&gt;TIMEVALUE("22:00"),O64+1&gt;TIMEVALUE("22:00")),O64+1-M64,0),IF(AND(M64&lt;TIMEVALUE("22:01"),O64&gt;TIMEVALUE("22:00")),O64-"22:00",0))+IF(AND(M64&lt;TIMEVALUE("5:00"),O64&gt;TIMEVALUE("0:00")),O64-M64,0),IF(O64-M64&lt;0,IF(AND(M64&lt;TIMEVALUE("22:01"),O64+1&gt;TIMEVALUE("22:00")),"29:00"-"22:00",0)+IF(AND(M64&gt;TIMEVALUE("22:00"),O64+1&gt;TIMEVALUE("22:00")),"29:00"-M64,0),IF(AND(M64&lt;TIMEVALUE("22:01"),O64&gt;TIMEVALUE("22:00")),"29:00"-"22:00",0))+IF(AND(M64&lt;TIMEVALUE("5:00"),O64&gt;TIMEVALUE("0:00")),"29:00"-M64,0)))</f>
        <v/>
      </c>
      <c r="W64" s="66" t="s">
        <v>161</v>
      </c>
      <c r="X64" s="425" t="str">
        <f t="shared" ref="X64" si="133">IF(OR(G63="",M64="",O64=""),"",(($P$4/8*0.25*V64)/"1:00"))</f>
        <v/>
      </c>
      <c r="Y64" s="257"/>
      <c r="Z64" s="146"/>
      <c r="AA64" s="135" t="str">
        <f t="shared" ref="AA64:AA100" si="134">IFERROR(IF(OR(AND(H63="",H64="",H65="",H66=""),M64="",O64=""),"",R64+U64+X64),"")</f>
        <v/>
      </c>
      <c r="AB64" s="116"/>
      <c r="AC64" s="143" t="str">
        <f>IF(OR(P64="",P64&gt;=TIME(8,0,0)),"",TIME(8,0,0)-P64)</f>
        <v/>
      </c>
      <c r="AD64" s="166"/>
      <c r="AE64" s="167" t="str">
        <f>S64</f>
        <v/>
      </c>
      <c r="AF64" s="167" t="str">
        <f>V64</f>
        <v/>
      </c>
      <c r="AG64" s="217" t="s">
        <v>221</v>
      </c>
      <c r="AH64" s="172">
        <f>IFERROR(ROUNDDOWN($V66,0),"")</f>
        <v>0</v>
      </c>
      <c r="AI64" s="173" t="s">
        <v>181</v>
      </c>
      <c r="AJ64" s="174" t="str">
        <f>IF(P66="","",P66)</f>
        <v/>
      </c>
      <c r="AK64" s="156"/>
      <c r="AL64" s="175" t="str">
        <f>IF(S66="","",S66)</f>
        <v/>
      </c>
      <c r="AM64" s="176" t="s">
        <v>166</v>
      </c>
      <c r="AN64" s="500" t="str">
        <f t="shared" ref="AN64" si="135">IF(S66="","",ROUNDUP((AL64/$S$4*$S$6),0))</f>
        <v/>
      </c>
      <c r="AO64" s="501"/>
    </row>
    <row r="65" spans="1:41">
      <c r="A65" s="26"/>
      <c r="B65" s="26"/>
      <c r="C65" s="511"/>
      <c r="D65" s="506"/>
      <c r="E65" s="520"/>
      <c r="F65" s="509"/>
      <c r="G65" s="578"/>
      <c r="H65" s="105"/>
      <c r="I65" s="517"/>
      <c r="J65" s="514"/>
      <c r="K65" s="542"/>
      <c r="L65" s="482" t="s">
        <v>183</v>
      </c>
      <c r="M65" s="483"/>
      <c r="N65" s="483"/>
      <c r="O65" s="483"/>
      <c r="P65" s="483"/>
      <c r="Q65" s="483"/>
      <c r="R65" s="484"/>
      <c r="S65" s="544" t="s">
        <v>162</v>
      </c>
      <c r="T65" s="545"/>
      <c r="U65" s="546"/>
      <c r="V65" s="525" t="s">
        <v>221</v>
      </c>
      <c r="W65" s="526"/>
      <c r="X65" s="527"/>
      <c r="Y65" s="258"/>
      <c r="Z65" s="179"/>
      <c r="AA65" s="136" t="s">
        <v>163</v>
      </c>
      <c r="AB65" s="116"/>
      <c r="AC65" s="116"/>
      <c r="AD65" s="180"/>
      <c r="AE65" s="181"/>
      <c r="AF65" s="181"/>
      <c r="AG65" s="115"/>
      <c r="AH65" s="164"/>
      <c r="AI65" s="183"/>
      <c r="AJ65" s="184"/>
      <c r="AK65" s="156"/>
      <c r="AL65" s="156"/>
      <c r="AM65" s="156"/>
      <c r="AN65" s="156"/>
      <c r="AO65" s="162"/>
    </row>
    <row r="66" spans="1:41">
      <c r="A66" s="26"/>
      <c r="B66" s="26"/>
      <c r="C66" s="512"/>
      <c r="D66" s="507"/>
      <c r="E66" s="521"/>
      <c r="F66" s="510"/>
      <c r="G66" s="579"/>
      <c r="H66" s="106"/>
      <c r="I66" s="518"/>
      <c r="J66" s="515"/>
      <c r="K66" s="543"/>
      <c r="L66" s="147" t="s">
        <v>164</v>
      </c>
      <c r="M66" s="25"/>
      <c r="N66" s="62" t="s">
        <v>160</v>
      </c>
      <c r="O66" s="25"/>
      <c r="P66" s="528"/>
      <c r="Q66" s="528"/>
      <c r="R66" s="529"/>
      <c r="S66" s="530"/>
      <c r="T66" s="531"/>
      <c r="U66" s="532"/>
      <c r="V66" s="533"/>
      <c r="W66" s="534"/>
      <c r="X66" s="535"/>
      <c r="Y66" s="259"/>
      <c r="Z66" s="185"/>
      <c r="AA66" s="137">
        <f t="shared" ref="AA66" si="136">IFERROR(IF(I63="",P66+(ROUNDUP((S66/$S$4*$S$6),0))+V66,P66+(ROUNDUP((S66/$S$4*$S$6),0))+IFERROR(ROUNDUP(($V$4/$AA$11),0),"0")+IFERROR(ROUNDUP(($V$6/$AA$11),0),"0")+V66),"")</f>
        <v>0</v>
      </c>
      <c r="AB66" s="116"/>
      <c r="AC66" s="116"/>
      <c r="AD66" s="180"/>
      <c r="AE66" s="116"/>
      <c r="AF66" s="116"/>
      <c r="AG66" s="115"/>
      <c r="AH66" s="164"/>
      <c r="AI66" s="183"/>
      <c r="AJ66" s="184"/>
      <c r="AK66" s="156"/>
      <c r="AL66" s="116"/>
      <c r="AM66" s="116"/>
      <c r="AN66" s="116"/>
      <c r="AO66" s="186"/>
    </row>
    <row r="67" spans="1:41">
      <c r="A67" s="26"/>
      <c r="B67" s="26"/>
      <c r="C67" s="505">
        <f>C63+1</f>
        <v>45395</v>
      </c>
      <c r="D67" s="505" t="str">
        <f>IFERROR(INDEX('管理リスト(祝祭日)'!$K$3:$K$32,MATCH(C67,'管理リスト(祝祭日)'!$L$3:$L$32,0)),"")</f>
        <v/>
      </c>
      <c r="E67" s="519">
        <f t="shared" ref="E67" si="137">IF(D67="",F67,D67)</f>
        <v>7</v>
      </c>
      <c r="F67" s="508">
        <f t="shared" ref="F67" si="138">WEEKDAY(C67,1)</f>
        <v>7</v>
      </c>
      <c r="G67" s="577"/>
      <c r="H67" s="104" t="str">
        <f>IF(G67="欠勤","",IF(OR(G67="有給休暇",G67="派遣先休業日",G67="振替休日",G67="代休"),G67,IF(OR(M68&lt;&gt;"",M67&lt;&gt;""),"個別契約の業務",IF(OR(D67=1,E67=1,E67=7),"","協定就業日"))))</f>
        <v/>
      </c>
      <c r="I67" s="516" t="str">
        <f>IF(AND(M67="",M68=""),"",IF(H67="個別契約の業務","※",""))</f>
        <v/>
      </c>
      <c r="J67" s="513" t="str">
        <f t="shared" ref="J67" si="139">IF(AND(M67="",M68=""),"",IF(OR(M67&gt;TIMEVALUE("19:59"),M68&gt;TIMEVALUE("19:59")),"","∇"))</f>
        <v/>
      </c>
      <c r="K67" s="541" t="str">
        <f t="shared" ref="K67" si="140">IF(AND(M67="",M68=""),"",IF(OR(M67&gt;TIMEVALUE("19:59"),M68&gt;TIMEVALUE("19:59")),"★",""))</f>
        <v/>
      </c>
      <c r="L67" s="44" t="s">
        <v>159</v>
      </c>
      <c r="M67" s="338"/>
      <c r="N67" s="43" t="s">
        <v>160</v>
      </c>
      <c r="O67" s="337"/>
      <c r="P67" s="333" t="str">
        <f>IF(OR(H67&lt;&gt;"個別契約の業務",G67="",M67="",O67=""),"",IF(O67-M67&lt;0,O67-M67+1-IF(AND(M67&lt;TIMEVALUE("12:00"),O67+1&gt;TIMEVALUE("12:59")),"1:00",0),O67-M67-IF(AND(M67&lt;TIMEVALUE("12:00"),O67&gt;TIMEVALUE("12:59")),"1:00",0)))</f>
        <v/>
      </c>
      <c r="Q67" s="45" t="s">
        <v>161</v>
      </c>
      <c r="R67" s="36" t="str">
        <f t="shared" ref="R67" si="141">IF(OR(G67="",M67="",O67=""),"",$P$4/8*(P67/("1：00")))</f>
        <v/>
      </c>
      <c r="S67" s="333" t="str">
        <f>IF(OR(H67&lt;&gt;"個別契約の業務",G67="",M67="",O67=""),"",IF(P67-TIME(8,0,0)&lt;0,0,P67-TIME(8,0,0)))</f>
        <v/>
      </c>
      <c r="T67" s="45" t="s">
        <v>161</v>
      </c>
      <c r="U67" s="32" t="str">
        <f t="shared" ref="U67" si="142">IF(OR(G67="",M67="",O67="",S67=""),"",(($P$4/8*S67)/"1:00"*0.25))</f>
        <v/>
      </c>
      <c r="V67" s="333" t="str">
        <f>IF(OR(H67&lt;&gt;"個別契約の業務",G67="",M67="",O67=""),"",IF(OR(O67&lt;TIMEVALUE("5:00"),O67&gt;TIMEVALUE("22:00")),IF(O67-M67&lt;0,IF(AND(M67&lt;TIMEVALUE("22:01"),O67+1&gt;TIMEVALUE("22:00")),O67+1-"22:00",0)+IF(AND(M67&gt;TIMEVALUE("22:00"),O67+1&gt;TIMEVALUE("22:00")),O67+1-M67,0),IF(AND(M67&lt;TIMEVALUE("22:01"),O67&gt;TIMEVALUE("22:00")),O67-"22:00",0))+IF(AND(M67&lt;TIMEVALUE("5:00"),O67&gt;TIMEVALUE("0:00")),O67-M67,0),IF(O67-M67&lt;0,IF(AND(M67&lt;TIMEVALUE("22:01"),O67+1&gt;TIMEVALUE("22:00")),"29:00"-"22:00",0)+IF(AND(M67&gt;TIMEVALUE("22:00"),O67+1&gt;TIMEVALUE("22:00")),"29:00"-M67,0),IF(AND(M67&lt;TIMEVALUE("22:01"),O67&gt;TIMEVALUE("22:00")),"29:00"-"22:00",0))+IF(AND(M67&lt;TIMEVALUE("5:00"),O67&gt;TIMEVALUE("0:00")),"29:00"-M67,0)))</f>
        <v/>
      </c>
      <c r="W67" s="45" t="s">
        <v>161</v>
      </c>
      <c r="X67" s="422" t="str">
        <f t="shared" ref="X67" si="143">IF(OR(G67="",M67="",O67=""),"",(($P$4/8*0.25*V67)/"1:00"))</f>
        <v/>
      </c>
      <c r="Y67" s="257"/>
      <c r="Z67" s="146"/>
      <c r="AA67" s="134" t="str">
        <f t="shared" si="130"/>
        <v/>
      </c>
      <c r="AB67" s="116"/>
      <c r="AC67" s="143" t="str">
        <f>IF(OR(P67="",P67&gt;=TIME(8,0,0)),"",TIME(8,0,0)-P67)</f>
        <v/>
      </c>
      <c r="AD67" s="166" t="str">
        <f>S67</f>
        <v/>
      </c>
      <c r="AE67" s="167"/>
      <c r="AF67" s="167" t="str">
        <f>V67</f>
        <v/>
      </c>
      <c r="AG67" s="218" t="s">
        <v>223</v>
      </c>
      <c r="AH67" s="168"/>
      <c r="AI67" s="168"/>
      <c r="AJ67" s="169"/>
      <c r="AK67" s="116"/>
      <c r="AL67" s="502" t="s">
        <v>167</v>
      </c>
      <c r="AM67" s="503"/>
      <c r="AN67" s="502" t="s">
        <v>193</v>
      </c>
      <c r="AO67" s="503"/>
    </row>
    <row r="68" spans="1:41">
      <c r="A68" s="26"/>
      <c r="B68" s="26"/>
      <c r="C68" s="511"/>
      <c r="D68" s="506"/>
      <c r="E68" s="520"/>
      <c r="F68" s="509"/>
      <c r="G68" s="578"/>
      <c r="H68" s="92"/>
      <c r="I68" s="517"/>
      <c r="J68" s="514"/>
      <c r="K68" s="542"/>
      <c r="L68" s="49" t="s">
        <v>184</v>
      </c>
      <c r="M68" s="339"/>
      <c r="N68" s="54" t="s">
        <v>160</v>
      </c>
      <c r="O68" s="340"/>
      <c r="P68" s="334" t="str">
        <f>IF(OR(H67&lt;&gt;"個別契約の業務",G67="",M68="",O68=""),"",IF(O68-M68&lt;0,O68-M68+1-IF(AND(M68&lt;TIMEVALUE("12:00"),O68+1&gt;TIMEVALUE("12:59")),"1:00",0),O68-M68-IF(AND(M68&lt;TIMEVALUE("12:00"),O68&gt;TIMEVALUE("12:59")),"1:00",0)))</f>
        <v/>
      </c>
      <c r="Q68" s="55" t="s">
        <v>161</v>
      </c>
      <c r="R68" s="56" t="str">
        <f t="shared" ref="R68" si="144">IF(OR(G67="",M68="",O68=""),"",$P$6/8*(P68/("1：00")))</f>
        <v/>
      </c>
      <c r="S68" s="334" t="str">
        <f>IF(OR(H67&lt;&gt;"個別契約の業務",G67="",M68="",O68=""),"",IF(P68-TIME(8,0,0)&lt;0,0,P68-TIME(8,0,0)))</f>
        <v/>
      </c>
      <c r="T68" s="55" t="s">
        <v>161</v>
      </c>
      <c r="U68" s="57" t="str">
        <f t="shared" ref="U68" si="145">IF(OR(G67="",M68="",O68="",S68=""),"",(($P$6/8*S68)/"1:00"*0))</f>
        <v/>
      </c>
      <c r="V68" s="334" t="str">
        <f>IF(OR(H67&lt;&gt;"個別契約の業務",G67="",M68="",O68=""),"",IF(OR(O68&lt;TIMEVALUE("5:00"),O68&gt;TIMEVALUE("22:00")),IF(O68-M68&lt;0,IF(AND(M68&lt;TIMEVALUE("22:01"),O68+1&gt;TIMEVALUE("22:00")),O68+1-"22:00",0)+IF(AND(M68&gt;TIMEVALUE("22:00"),O68+1&gt;TIMEVALUE("22:00")),O68+1-M68,0),IF(AND(M68&lt;TIMEVALUE("22:01"),O68&gt;TIMEVALUE("22:00")),O68-"22:00",0))+IF(AND(M68&lt;TIMEVALUE("5:00"),O68&gt;TIMEVALUE("0:00")),O68-M68,0),IF(O68-M68&lt;0,IF(AND(M68&lt;TIMEVALUE("22:01"),O68+1&gt;TIMEVALUE("22:00")),"29:00"-"22:00",0)+IF(AND(M68&gt;TIMEVALUE("22:00"),O68+1&gt;TIMEVALUE("22:00")),"29:00"-M68,0),IF(AND(M68&lt;TIMEVALUE("22:01"),O68&gt;TIMEVALUE("22:00")),"29:00"-"22:00",0))+IF(AND(M68&lt;TIMEVALUE("5:00"),O68&gt;TIMEVALUE("0:00")),"29:00"-M68,0)))</f>
        <v/>
      </c>
      <c r="W68" s="55" t="s">
        <v>161</v>
      </c>
      <c r="X68" s="423" t="str">
        <f t="shared" ref="X68" si="146">IF(OR(G67="",M68="",O68=""),"",(($P$4/8*0.25*V68)/"1:00"))</f>
        <v/>
      </c>
      <c r="Y68" s="257"/>
      <c r="Z68" s="146"/>
      <c r="AA68" s="135" t="str">
        <f t="shared" si="134"/>
        <v/>
      </c>
      <c r="AB68" s="116"/>
      <c r="AC68" s="143" t="str">
        <f>IF(OR(P68="",P68&gt;=TIME(8,0,0)),"",TIME(8,0,0)-P68)</f>
        <v/>
      </c>
      <c r="AD68" s="166"/>
      <c r="AE68" s="167" t="str">
        <f>S68</f>
        <v/>
      </c>
      <c r="AF68" s="167" t="str">
        <f>V68</f>
        <v/>
      </c>
      <c r="AG68" s="217" t="s">
        <v>221</v>
      </c>
      <c r="AH68" s="172">
        <f>IFERROR(ROUNDDOWN($V70,0),"")</f>
        <v>0</v>
      </c>
      <c r="AI68" s="173" t="s">
        <v>181</v>
      </c>
      <c r="AJ68" s="174" t="str">
        <f>IF(P70="","",P70)</f>
        <v/>
      </c>
      <c r="AK68" s="156"/>
      <c r="AL68" s="175" t="str">
        <f>IF(S70="","",S70)</f>
        <v/>
      </c>
      <c r="AM68" s="176" t="s">
        <v>166</v>
      </c>
      <c r="AN68" s="500" t="str">
        <f t="shared" ref="AN68" si="147">IF(S70="","",ROUNDUP((AL68/$S$4*$S$6),0))</f>
        <v/>
      </c>
      <c r="AO68" s="501"/>
    </row>
    <row r="69" spans="1:41">
      <c r="A69" s="26"/>
      <c r="B69" s="26"/>
      <c r="C69" s="511"/>
      <c r="D69" s="506"/>
      <c r="E69" s="520"/>
      <c r="F69" s="509"/>
      <c r="G69" s="578"/>
      <c r="H69" s="105"/>
      <c r="I69" s="517"/>
      <c r="J69" s="514"/>
      <c r="K69" s="542"/>
      <c r="L69" s="479" t="s">
        <v>183</v>
      </c>
      <c r="M69" s="480"/>
      <c r="N69" s="480"/>
      <c r="O69" s="480"/>
      <c r="P69" s="480"/>
      <c r="Q69" s="480"/>
      <c r="R69" s="481"/>
      <c r="S69" s="547" t="s">
        <v>162</v>
      </c>
      <c r="T69" s="548"/>
      <c r="U69" s="549"/>
      <c r="V69" s="536" t="s">
        <v>221</v>
      </c>
      <c r="W69" s="537"/>
      <c r="X69" s="538"/>
      <c r="Y69" s="258"/>
      <c r="Z69" s="179"/>
      <c r="AA69" s="136" t="s">
        <v>163</v>
      </c>
      <c r="AB69" s="116"/>
      <c r="AC69" s="116"/>
      <c r="AD69" s="180"/>
      <c r="AE69" s="181"/>
      <c r="AF69" s="181"/>
      <c r="AG69" s="115"/>
      <c r="AH69" s="164"/>
      <c r="AI69" s="183"/>
      <c r="AJ69" s="184"/>
      <c r="AK69" s="156"/>
      <c r="AL69" s="156"/>
      <c r="AM69" s="156"/>
      <c r="AN69" s="156"/>
      <c r="AO69" s="162"/>
    </row>
    <row r="70" spans="1:41">
      <c r="A70" s="26"/>
      <c r="B70" s="26"/>
      <c r="C70" s="512"/>
      <c r="D70" s="507"/>
      <c r="E70" s="521"/>
      <c r="F70" s="510"/>
      <c r="G70" s="579"/>
      <c r="H70" s="106"/>
      <c r="I70" s="518"/>
      <c r="J70" s="515"/>
      <c r="K70" s="543"/>
      <c r="L70" s="118" t="s">
        <v>164</v>
      </c>
      <c r="M70" s="25"/>
      <c r="N70" s="33" t="s">
        <v>160</v>
      </c>
      <c r="O70" s="25"/>
      <c r="P70" s="528"/>
      <c r="Q70" s="528"/>
      <c r="R70" s="529"/>
      <c r="S70" s="530"/>
      <c r="T70" s="531"/>
      <c r="U70" s="532"/>
      <c r="V70" s="533"/>
      <c r="W70" s="534"/>
      <c r="X70" s="535"/>
      <c r="Y70" s="259"/>
      <c r="Z70" s="185"/>
      <c r="AA70" s="137">
        <f t="shared" ref="AA70" si="148">IFERROR(IF(I67="",P70+(ROUNDUP((S70/$S$4*$S$6),0))+V70,P70+(ROUNDUP((S70/$S$4*$S$6),0))+IFERROR(ROUNDUP(($V$4/$AA$11),0),"0")+IFERROR(ROUNDUP(($V$6/$AA$11),0),"0")+V70),"")</f>
        <v>0</v>
      </c>
      <c r="AB70" s="116"/>
      <c r="AC70" s="116"/>
      <c r="AD70" s="180"/>
      <c r="AE70" s="116"/>
      <c r="AF70" s="116"/>
      <c r="AG70" s="115"/>
      <c r="AH70" s="164"/>
      <c r="AI70" s="183"/>
      <c r="AJ70" s="184"/>
      <c r="AK70" s="156"/>
      <c r="AL70" s="116"/>
      <c r="AM70" s="116"/>
      <c r="AN70" s="116"/>
      <c r="AO70" s="186"/>
    </row>
    <row r="71" spans="1:41">
      <c r="A71" s="26"/>
      <c r="B71" s="26"/>
      <c r="C71" s="505">
        <f t="shared" ref="C71" si="149">C67+1</f>
        <v>45396</v>
      </c>
      <c r="D71" s="505" t="str">
        <f>IFERROR(INDEX('管理リスト(祝祭日)'!$K$3:$K$32,MATCH(C71,'管理リスト(祝祭日)'!$L$3:$L$32,0)),"")</f>
        <v/>
      </c>
      <c r="E71" s="519">
        <f t="shared" ref="E71" si="150">IF(D71="",F71,D71)</f>
        <v>1</v>
      </c>
      <c r="F71" s="508">
        <f t="shared" ref="F71" si="151">WEEKDAY(C71,1)</f>
        <v>1</v>
      </c>
      <c r="G71" s="577"/>
      <c r="H71" s="108" t="str">
        <f>IF(G71="欠勤","",IF(OR(G71="有給休暇",G71="派遣先休業日",G71="振替休日",G71="代休"),G71,IF(OR(M72&lt;&gt;"",M71&lt;&gt;""),"個別契約の業務",IF(OR(D71=1,E71=1,E71=7),"","協定就業日"))))</f>
        <v/>
      </c>
      <c r="I71" s="516" t="str">
        <f>IF(AND(M71="",M72=""),"",IF(H71="個別契約の業務","※",""))</f>
        <v/>
      </c>
      <c r="J71" s="513" t="str">
        <f t="shared" ref="J71" si="152">IF(AND(M71="",M72=""),"",IF(OR(M71&gt;TIMEVALUE("19:59"),M72&gt;TIMEVALUE("19:59")),"","∇"))</f>
        <v/>
      </c>
      <c r="K71" s="541" t="str">
        <f t="shared" ref="K71" si="153">IF(AND(M71="",M72=""),"",IF(OR(M71&gt;TIMEVALUE("19:59"),M72&gt;TIMEVALUE("19:59")),"★",""))</f>
        <v/>
      </c>
      <c r="L71" s="59" t="s">
        <v>159</v>
      </c>
      <c r="M71" s="338"/>
      <c r="N71" s="60" t="s">
        <v>160</v>
      </c>
      <c r="O71" s="337"/>
      <c r="P71" s="335" t="str">
        <f>IF(OR(H71&lt;&gt;"個別契約の業務",G71="",M71="",O71=""),"",IF(O71-M71&lt;0,O71-M71+1-IF(AND(M71&lt;TIMEVALUE("12:00"),O71+1&gt;TIMEVALUE("12:59")),"1:00",0),O71-M71-IF(AND(M71&lt;TIMEVALUE("12:00"),O71&gt;TIMEVALUE("12:59")),"1:00",0)))</f>
        <v/>
      </c>
      <c r="Q71" s="63" t="s">
        <v>161</v>
      </c>
      <c r="R71" s="64" t="str">
        <f t="shared" ref="R71" si="154">IF(OR(G71="",M71="",O71=""),"",$P$4/8*(P71/("1：00")))</f>
        <v/>
      </c>
      <c r="S71" s="335" t="str">
        <f>IF(OR(H71&lt;&gt;"個別契約の業務",G71="",M71="",O71=""),"",IF(P71-TIME(8,0,0)&lt;0,0,P71-TIME(8,0,0)))</f>
        <v/>
      </c>
      <c r="T71" s="63" t="s">
        <v>161</v>
      </c>
      <c r="U71" s="65" t="str">
        <f t="shared" ref="U71" si="155">IF(OR(G71="",M71="",O71="",S71=""),"",(($P$4/8*S71)/"1:00"*0.25))</f>
        <v/>
      </c>
      <c r="V71" s="335" t="str">
        <f>IF(OR(H71&lt;&gt;"個別契約の業務",G71="",M71="",O71=""),"",IF(OR(O71&lt;TIMEVALUE("5:00"),O71&gt;TIMEVALUE("22:00")),IF(O71-M71&lt;0,IF(AND(M71&lt;TIMEVALUE("22:01"),O71+1&gt;TIMEVALUE("22:00")),O71+1-"22:00",0)+IF(AND(M71&gt;TIMEVALUE("22:00"),O71+1&gt;TIMEVALUE("22:00")),O71+1-M71,0),IF(AND(M71&lt;TIMEVALUE("22:01"),O71&gt;TIMEVALUE("22:00")),O71-"22:00",0))+IF(AND(M71&lt;TIMEVALUE("5:00"),O71&gt;TIMEVALUE("0:00")),O71-M71,0),IF(O71-M71&lt;0,IF(AND(M71&lt;TIMEVALUE("22:01"),O71+1&gt;TIMEVALUE("22:00")),"29:00"-"22:00",0)+IF(AND(M71&gt;TIMEVALUE("22:00"),O71+1&gt;TIMEVALUE("22:00")),"29:00"-M71,0),IF(AND(M71&lt;TIMEVALUE("22:01"),O71&gt;TIMEVALUE("22:00")),"29:00"-"22:00",0))+IF(AND(M71&lt;TIMEVALUE("5:00"),O71&gt;TIMEVALUE("0:00")),"29:00"-M71,0)))</f>
        <v/>
      </c>
      <c r="W71" s="63" t="s">
        <v>161</v>
      </c>
      <c r="X71" s="424" t="str">
        <f t="shared" ref="X71" si="156">IF(OR(G71="",M71="",O71=""),"",(($P$4/8*0.25*V71)/"1:00"))</f>
        <v/>
      </c>
      <c r="Y71" s="257"/>
      <c r="Z71" s="146"/>
      <c r="AA71" s="134" t="str">
        <f t="shared" si="130"/>
        <v/>
      </c>
      <c r="AB71" s="116"/>
      <c r="AC71" s="143" t="str">
        <f>IF(OR(P71="",P71&gt;=TIME(8,0,0)),"",TIME(8,0,0)-P71)</f>
        <v/>
      </c>
      <c r="AD71" s="166" t="str">
        <f>S71</f>
        <v/>
      </c>
      <c r="AE71" s="167"/>
      <c r="AF71" s="167" t="str">
        <f>V71</f>
        <v/>
      </c>
      <c r="AG71" s="218" t="s">
        <v>223</v>
      </c>
      <c r="AH71" s="168"/>
      <c r="AI71" s="168"/>
      <c r="AJ71" s="169"/>
      <c r="AK71" s="116"/>
      <c r="AL71" s="502" t="s">
        <v>167</v>
      </c>
      <c r="AM71" s="503"/>
      <c r="AN71" s="502" t="s">
        <v>193</v>
      </c>
      <c r="AO71" s="503"/>
    </row>
    <row r="72" spans="1:41">
      <c r="A72" s="26"/>
      <c r="B72" s="26"/>
      <c r="C72" s="511"/>
      <c r="D72" s="506"/>
      <c r="E72" s="520"/>
      <c r="F72" s="509"/>
      <c r="G72" s="578"/>
      <c r="H72" s="92"/>
      <c r="I72" s="517"/>
      <c r="J72" s="514"/>
      <c r="K72" s="542"/>
      <c r="L72" s="58" t="s">
        <v>184</v>
      </c>
      <c r="M72" s="339"/>
      <c r="N72" s="61" t="s">
        <v>160</v>
      </c>
      <c r="O72" s="340"/>
      <c r="P72" s="336" t="str">
        <f>IF(OR(H71&lt;&gt;"個別契約の業務",G71="",M72="",O72=""),"",IF(O72-M72&lt;0,O72-M72+1-IF(AND(M72&lt;TIMEVALUE("12:00"),O72+1&gt;TIMEVALUE("12:59")),"1:00",0),O72-M72-IF(AND(M72&lt;TIMEVALUE("12:00"),O72&gt;TIMEVALUE("12:59")),"1:00",0)))</f>
        <v/>
      </c>
      <c r="Q72" s="66" t="s">
        <v>161</v>
      </c>
      <c r="R72" s="67" t="str">
        <f t="shared" ref="R72" si="157">IF(OR(G71="",M72="",O72=""),"",$P$6/8*(P72/("1：00")))</f>
        <v/>
      </c>
      <c r="S72" s="336" t="str">
        <f>IF(OR(H71&lt;&gt;"個別契約の業務",G71="",M72="",O72=""),"",IF(P72-TIME(8,0,0)&lt;0,0,P72-TIME(8,0,0)))</f>
        <v/>
      </c>
      <c r="T72" s="66" t="s">
        <v>161</v>
      </c>
      <c r="U72" s="68" t="str">
        <f t="shared" ref="U72" si="158">IF(OR(G71="",M72="",O72="",S72=""),"",(($P$6/8*S72)/"1:00"*0))</f>
        <v/>
      </c>
      <c r="V72" s="336" t="str">
        <f>IF(OR(H71&lt;&gt;"個別契約の業務",G71="",M72="",O72=""),"",IF(OR(O72&lt;TIMEVALUE("5:00"),O72&gt;TIMEVALUE("22:00")),IF(O72-M72&lt;0,IF(AND(M72&lt;TIMEVALUE("22:01"),O72+1&gt;TIMEVALUE("22:00")),O72+1-"22:00",0)+IF(AND(M72&gt;TIMEVALUE("22:00"),O72+1&gt;TIMEVALUE("22:00")),O72+1-M72,0),IF(AND(M72&lt;TIMEVALUE("22:01"),O72&gt;TIMEVALUE("22:00")),O72-"22:00",0))+IF(AND(M72&lt;TIMEVALUE("5:00"),O72&gt;TIMEVALUE("0:00")),O72-M72,0),IF(O72-M72&lt;0,IF(AND(M72&lt;TIMEVALUE("22:01"),O72+1&gt;TIMEVALUE("22:00")),"29:00"-"22:00",0)+IF(AND(M72&gt;TIMEVALUE("22:00"),O72+1&gt;TIMEVALUE("22:00")),"29:00"-M72,0),IF(AND(M72&lt;TIMEVALUE("22:01"),O72&gt;TIMEVALUE("22:00")),"29:00"-"22:00",0))+IF(AND(M72&lt;TIMEVALUE("5:00"),O72&gt;TIMEVALUE("0:00")),"29:00"-M72,0)))</f>
        <v/>
      </c>
      <c r="W72" s="66" t="s">
        <v>161</v>
      </c>
      <c r="X72" s="425" t="str">
        <f t="shared" ref="X72" si="159">IF(OR(G71="",M72="",O72=""),"",(($P$4/8*0.25*V72)/"1:00"))</f>
        <v/>
      </c>
      <c r="Y72" s="257"/>
      <c r="Z72" s="146"/>
      <c r="AA72" s="135" t="str">
        <f t="shared" si="134"/>
        <v/>
      </c>
      <c r="AB72" s="116"/>
      <c r="AC72" s="143" t="str">
        <f>IF(OR(P72="",P72&gt;=TIME(8,0,0)),"",TIME(8,0,0)-P72)</f>
        <v/>
      </c>
      <c r="AD72" s="166"/>
      <c r="AE72" s="167" t="str">
        <f>S72</f>
        <v/>
      </c>
      <c r="AF72" s="167" t="str">
        <f>V72</f>
        <v/>
      </c>
      <c r="AG72" s="217" t="s">
        <v>221</v>
      </c>
      <c r="AH72" s="172">
        <f>IFERROR(ROUNDDOWN($V74,0),"")</f>
        <v>0</v>
      </c>
      <c r="AI72" s="173" t="s">
        <v>181</v>
      </c>
      <c r="AJ72" s="174" t="str">
        <f>IF(P74="","",P74)</f>
        <v/>
      </c>
      <c r="AK72" s="156"/>
      <c r="AL72" s="175" t="str">
        <f>IF(S74="","",S74)</f>
        <v/>
      </c>
      <c r="AM72" s="176" t="s">
        <v>166</v>
      </c>
      <c r="AN72" s="500" t="str">
        <f t="shared" ref="AN72" si="160">IF(S74="","",ROUNDUP((AL72/$S$4*$S$6),0))</f>
        <v/>
      </c>
      <c r="AO72" s="501"/>
    </row>
    <row r="73" spans="1:41">
      <c r="A73" s="26"/>
      <c r="B73" s="26"/>
      <c r="C73" s="511"/>
      <c r="D73" s="506"/>
      <c r="E73" s="520"/>
      <c r="F73" s="509"/>
      <c r="G73" s="578"/>
      <c r="H73" s="105"/>
      <c r="I73" s="517"/>
      <c r="J73" s="514"/>
      <c r="K73" s="542"/>
      <c r="L73" s="482" t="s">
        <v>183</v>
      </c>
      <c r="M73" s="483"/>
      <c r="N73" s="483"/>
      <c r="O73" s="483"/>
      <c r="P73" s="483"/>
      <c r="Q73" s="483"/>
      <c r="R73" s="484"/>
      <c r="S73" s="544" t="s">
        <v>162</v>
      </c>
      <c r="T73" s="545"/>
      <c r="U73" s="546"/>
      <c r="V73" s="525" t="s">
        <v>221</v>
      </c>
      <c r="W73" s="526"/>
      <c r="X73" s="527"/>
      <c r="Y73" s="258"/>
      <c r="Z73" s="179"/>
      <c r="AA73" s="136" t="s">
        <v>163</v>
      </c>
      <c r="AB73" s="116"/>
      <c r="AC73" s="116"/>
      <c r="AD73" s="180"/>
      <c r="AE73" s="181"/>
      <c r="AF73" s="181"/>
      <c r="AG73" s="115"/>
      <c r="AH73" s="164"/>
      <c r="AI73" s="183"/>
      <c r="AJ73" s="184"/>
      <c r="AK73" s="156"/>
      <c r="AL73" s="156"/>
      <c r="AM73" s="156"/>
      <c r="AN73" s="156"/>
      <c r="AO73" s="162"/>
    </row>
    <row r="74" spans="1:41">
      <c r="A74" s="26"/>
      <c r="B74" s="26"/>
      <c r="C74" s="512"/>
      <c r="D74" s="507"/>
      <c r="E74" s="521"/>
      <c r="F74" s="510"/>
      <c r="G74" s="579"/>
      <c r="H74" s="106"/>
      <c r="I74" s="518"/>
      <c r="J74" s="515"/>
      <c r="K74" s="543"/>
      <c r="L74" s="147" t="s">
        <v>164</v>
      </c>
      <c r="M74" s="25"/>
      <c r="N74" s="62" t="s">
        <v>160</v>
      </c>
      <c r="O74" s="25"/>
      <c r="P74" s="528"/>
      <c r="Q74" s="528"/>
      <c r="R74" s="529"/>
      <c r="S74" s="530"/>
      <c r="T74" s="531"/>
      <c r="U74" s="532"/>
      <c r="V74" s="533"/>
      <c r="W74" s="534"/>
      <c r="X74" s="535"/>
      <c r="Y74" s="259"/>
      <c r="Z74" s="185"/>
      <c r="AA74" s="137">
        <f t="shared" ref="AA74" si="161">IFERROR(IF(I71="",P74+(ROUNDUP((S74/$S$4*$S$6),0))+V74,P74+(ROUNDUP((S74/$S$4*$S$6),0))+IFERROR(ROUNDUP(($V$4/$AA$11),0),"0")+IFERROR(ROUNDUP(($V$6/$AA$11),0),"0")+V74),"")</f>
        <v>0</v>
      </c>
      <c r="AB74" s="116"/>
      <c r="AC74" s="116"/>
      <c r="AD74" s="180"/>
      <c r="AE74" s="116"/>
      <c r="AF74" s="116"/>
      <c r="AG74" s="115"/>
      <c r="AH74" s="164"/>
      <c r="AI74" s="183"/>
      <c r="AJ74" s="184"/>
      <c r="AK74" s="156"/>
      <c r="AL74" s="116"/>
      <c r="AM74" s="116"/>
      <c r="AN74" s="116"/>
      <c r="AO74" s="186"/>
    </row>
    <row r="75" spans="1:41">
      <c r="A75" s="26"/>
      <c r="B75" s="26"/>
      <c r="C75" s="505">
        <f t="shared" ref="C75" si="162">C71+1</f>
        <v>45397</v>
      </c>
      <c r="D75" s="505" t="str">
        <f>IFERROR(INDEX('管理リスト(祝祭日)'!$K$3:$K$32,MATCH(C75,'管理リスト(祝祭日)'!$L$3:$L$32,0)),"")</f>
        <v/>
      </c>
      <c r="E75" s="519">
        <f t="shared" ref="E75" si="163">IF(D75="",F75,D75)</f>
        <v>2</v>
      </c>
      <c r="F75" s="508">
        <f t="shared" ref="F75" si="164">WEEKDAY(C75,1)</f>
        <v>2</v>
      </c>
      <c r="G75" s="577"/>
      <c r="H75" s="104" t="str">
        <f>IF(G75="欠勤","",IF(OR(G75="有給休暇",G75="派遣先休業日",G75="振替休日",G75="代休"),G75,IF(OR(M76&lt;&gt;"",M75&lt;&gt;""),"個別契約の業務",IF(OR(D75=1,E75=1,E75=7),"","協定就業日"))))</f>
        <v>協定就業日</v>
      </c>
      <c r="I75" s="516" t="str">
        <f>IF(AND(M75="",M76=""),"",IF(H75="個別契約の業務","※",""))</f>
        <v/>
      </c>
      <c r="J75" s="513" t="str">
        <f t="shared" ref="J75" si="165">IF(AND(M75="",M76=""),"",IF(OR(M75&gt;TIMEVALUE("19:59"),M76&gt;TIMEVALUE("19:59")),"","∇"))</f>
        <v/>
      </c>
      <c r="K75" s="541" t="str">
        <f t="shared" ref="K75" si="166">IF(AND(M75="",M76=""),"",IF(OR(M75&gt;TIMEVALUE("19:59"),M76&gt;TIMEVALUE("19:59")),"★",""))</f>
        <v/>
      </c>
      <c r="L75" s="44" t="s">
        <v>159</v>
      </c>
      <c r="M75" s="338"/>
      <c r="N75" s="43" t="s">
        <v>160</v>
      </c>
      <c r="O75" s="337"/>
      <c r="P75" s="333" t="str">
        <f>IF(OR(H75&lt;&gt;"個別契約の業務",G75="",M75="",O75=""),"",IF(O75-M75&lt;0,O75-M75+1-IF(AND(M75&lt;TIMEVALUE("12:00"),O75+1&gt;TIMEVALUE("12:59")),"1:00",0),O75-M75-IF(AND(M75&lt;TIMEVALUE("12:00"),O75&gt;TIMEVALUE("12:59")),"1:00",0)))</f>
        <v/>
      </c>
      <c r="Q75" s="45" t="s">
        <v>161</v>
      </c>
      <c r="R75" s="36" t="str">
        <f t="shared" ref="R75" si="167">IF(OR(G75="",M75="",O75=""),"",$P$4/8*(P75/("1：00")))</f>
        <v/>
      </c>
      <c r="S75" s="333" t="str">
        <f>IF(OR(H75&lt;&gt;"個別契約の業務",G75="",M75="",O75=""),"",IF(P75-TIME(8,0,0)&lt;0,0,P75-TIME(8,0,0)))</f>
        <v/>
      </c>
      <c r="T75" s="45" t="s">
        <v>161</v>
      </c>
      <c r="U75" s="32" t="str">
        <f t="shared" ref="U75" si="168">IF(OR(G75="",M75="",O75="",S75=""),"",(($P$4/8*S75)/"1:00"*0.25))</f>
        <v/>
      </c>
      <c r="V75" s="333" t="str">
        <f>IF(OR(H75&lt;&gt;"個別契約の業務",G75="",M75="",O75=""),"",IF(OR(O75&lt;TIMEVALUE("5:00"),O75&gt;TIMEVALUE("22:00")),IF(O75-M75&lt;0,IF(AND(M75&lt;TIMEVALUE("22:01"),O75+1&gt;TIMEVALUE("22:00")),O75+1-"22:00",0)+IF(AND(M75&gt;TIMEVALUE("22:00"),O75+1&gt;TIMEVALUE("22:00")),O75+1-M75,0),IF(AND(M75&lt;TIMEVALUE("22:01"),O75&gt;TIMEVALUE("22:00")),O75-"22:00",0))+IF(AND(M75&lt;TIMEVALUE("5:00"),O75&gt;TIMEVALUE("0:00")),O75-M75,0),IF(O75-M75&lt;0,IF(AND(M75&lt;TIMEVALUE("22:01"),O75+1&gt;TIMEVALUE("22:00")),"29:00"-"22:00",0)+IF(AND(M75&gt;TIMEVALUE("22:00"),O75+1&gt;TIMEVALUE("22:00")),"29:00"-M75,0),IF(AND(M75&lt;TIMEVALUE("22:01"),O75&gt;TIMEVALUE("22:00")),"29:00"-"22:00",0))+IF(AND(M75&lt;TIMEVALUE("5:00"),O75&gt;TIMEVALUE("0:00")),"29:00"-M75,0)))</f>
        <v/>
      </c>
      <c r="W75" s="45" t="s">
        <v>161</v>
      </c>
      <c r="X75" s="422" t="str">
        <f t="shared" ref="X75" si="169">IF(OR(G75="",M75="",O75=""),"",(($P$4/8*0.25*V75)/"1:00"))</f>
        <v/>
      </c>
      <c r="Y75" s="257"/>
      <c r="Z75" s="146"/>
      <c r="AA75" s="134" t="str">
        <f t="shared" si="130"/>
        <v/>
      </c>
      <c r="AB75" s="116"/>
      <c r="AC75" s="143" t="str">
        <f>IF(OR(P75="",P75&gt;=TIME(8,0,0)),"",TIME(8,0,0)-P75)</f>
        <v/>
      </c>
      <c r="AD75" s="166" t="str">
        <f>S75</f>
        <v/>
      </c>
      <c r="AE75" s="167"/>
      <c r="AF75" s="167" t="str">
        <f>V75</f>
        <v/>
      </c>
      <c r="AG75" s="218" t="s">
        <v>223</v>
      </c>
      <c r="AH75" s="168"/>
      <c r="AI75" s="168"/>
      <c r="AJ75" s="169"/>
      <c r="AK75" s="116"/>
      <c r="AL75" s="502" t="s">
        <v>167</v>
      </c>
      <c r="AM75" s="503"/>
      <c r="AN75" s="502" t="s">
        <v>193</v>
      </c>
      <c r="AO75" s="503"/>
    </row>
    <row r="76" spans="1:41">
      <c r="A76" s="26"/>
      <c r="B76" s="26"/>
      <c r="C76" s="511"/>
      <c r="D76" s="506"/>
      <c r="E76" s="520"/>
      <c r="F76" s="509"/>
      <c r="G76" s="578"/>
      <c r="H76" s="92"/>
      <c r="I76" s="517"/>
      <c r="J76" s="514"/>
      <c r="K76" s="542"/>
      <c r="L76" s="49" t="s">
        <v>184</v>
      </c>
      <c r="M76" s="339"/>
      <c r="N76" s="54" t="s">
        <v>160</v>
      </c>
      <c r="O76" s="340"/>
      <c r="P76" s="334" t="str">
        <f>IF(OR(H75&lt;&gt;"個別契約の業務",G75="",M76="",O76=""),"",IF(O76-M76&lt;0,O76-M76+1-IF(AND(M76&lt;TIMEVALUE("12:00"),O76+1&gt;TIMEVALUE("12:59")),"1:00",0),O76-M76-IF(AND(M76&lt;TIMEVALUE("12:00"),O76&gt;TIMEVALUE("12:59")),"1:00",0)))</f>
        <v/>
      </c>
      <c r="Q76" s="55" t="s">
        <v>161</v>
      </c>
      <c r="R76" s="56" t="str">
        <f t="shared" ref="R76" si="170">IF(OR(G75="",M76="",O76=""),"",$P$6/8*(P76/("1：00")))</f>
        <v/>
      </c>
      <c r="S76" s="334" t="str">
        <f>IF(OR(H75&lt;&gt;"個別契約の業務",G75="",M76="",O76=""),"",IF(P76-TIME(8,0,0)&lt;0,0,P76-TIME(8,0,0)))</f>
        <v/>
      </c>
      <c r="T76" s="55" t="s">
        <v>161</v>
      </c>
      <c r="U76" s="57" t="str">
        <f t="shared" ref="U76" si="171">IF(OR(G75="",M76="",O76="",S76=""),"",(($P$6/8*S76)/"1:00"*0))</f>
        <v/>
      </c>
      <c r="V76" s="334" t="str">
        <f>IF(OR(H75&lt;&gt;"個別契約の業務",G75="",M76="",O76=""),"",IF(OR(O76&lt;TIMEVALUE("5:00"),O76&gt;TIMEVALUE("22:00")),IF(O76-M76&lt;0,IF(AND(M76&lt;TIMEVALUE("22:01"),O76+1&gt;TIMEVALUE("22:00")),O76+1-"22:00",0)+IF(AND(M76&gt;TIMEVALUE("22:00"),O76+1&gt;TIMEVALUE("22:00")),O76+1-M76,0),IF(AND(M76&lt;TIMEVALUE("22:01"),O76&gt;TIMEVALUE("22:00")),O76-"22:00",0))+IF(AND(M76&lt;TIMEVALUE("5:00"),O76&gt;TIMEVALUE("0:00")),O76-M76,0),IF(O76-M76&lt;0,IF(AND(M76&lt;TIMEVALUE("22:01"),O76+1&gt;TIMEVALUE("22:00")),"29:00"-"22:00",0)+IF(AND(M76&gt;TIMEVALUE("22:00"),O76+1&gt;TIMEVALUE("22:00")),"29:00"-M76,0),IF(AND(M76&lt;TIMEVALUE("22:01"),O76&gt;TIMEVALUE("22:00")),"29:00"-"22:00",0))+IF(AND(M76&lt;TIMEVALUE("5:00"),O76&gt;TIMEVALUE("0:00")),"29:00"-M76,0)))</f>
        <v/>
      </c>
      <c r="W76" s="55" t="s">
        <v>161</v>
      </c>
      <c r="X76" s="423" t="str">
        <f t="shared" ref="X76" si="172">IF(OR(G75="",M76="",O76=""),"",(($P$4/8*0.25*V76)/"1:00"))</f>
        <v/>
      </c>
      <c r="Y76" s="257"/>
      <c r="Z76" s="146"/>
      <c r="AA76" s="135" t="str">
        <f t="shared" si="134"/>
        <v/>
      </c>
      <c r="AB76" s="116"/>
      <c r="AC76" s="143" t="str">
        <f>IF(OR(P76="",P76&gt;=TIME(8,0,0)),"",TIME(8,0,0)-P76)</f>
        <v/>
      </c>
      <c r="AD76" s="166"/>
      <c r="AE76" s="167" t="str">
        <f>S76</f>
        <v/>
      </c>
      <c r="AF76" s="167" t="str">
        <f>V76</f>
        <v/>
      </c>
      <c r="AG76" s="217" t="s">
        <v>221</v>
      </c>
      <c r="AH76" s="172">
        <f>IFERROR(ROUNDDOWN($V78,0),"")</f>
        <v>0</v>
      </c>
      <c r="AI76" s="173" t="s">
        <v>181</v>
      </c>
      <c r="AJ76" s="174" t="str">
        <f>IF(P78="","",P78)</f>
        <v/>
      </c>
      <c r="AK76" s="156"/>
      <c r="AL76" s="175" t="str">
        <f>IF(S78="","",S78)</f>
        <v/>
      </c>
      <c r="AM76" s="176" t="s">
        <v>166</v>
      </c>
      <c r="AN76" s="500" t="str">
        <f t="shared" ref="AN76" si="173">IF(S78="","",ROUNDUP((AL76/$S$4*$S$6),0))</f>
        <v/>
      </c>
      <c r="AO76" s="501"/>
    </row>
    <row r="77" spans="1:41">
      <c r="A77" s="26"/>
      <c r="B77" s="26"/>
      <c r="C77" s="511"/>
      <c r="D77" s="506"/>
      <c r="E77" s="520"/>
      <c r="F77" s="509"/>
      <c r="G77" s="578"/>
      <c r="H77" s="105"/>
      <c r="I77" s="517"/>
      <c r="J77" s="514"/>
      <c r="K77" s="542"/>
      <c r="L77" s="479" t="s">
        <v>183</v>
      </c>
      <c r="M77" s="480"/>
      <c r="N77" s="480"/>
      <c r="O77" s="480"/>
      <c r="P77" s="480"/>
      <c r="Q77" s="480"/>
      <c r="R77" s="481"/>
      <c r="S77" s="547" t="s">
        <v>162</v>
      </c>
      <c r="T77" s="548"/>
      <c r="U77" s="549"/>
      <c r="V77" s="536" t="s">
        <v>221</v>
      </c>
      <c r="W77" s="537"/>
      <c r="X77" s="538"/>
      <c r="Y77" s="258"/>
      <c r="Z77" s="179"/>
      <c r="AA77" s="136" t="s">
        <v>163</v>
      </c>
      <c r="AB77" s="116"/>
      <c r="AC77" s="116"/>
      <c r="AD77" s="180"/>
      <c r="AE77" s="181"/>
      <c r="AF77" s="181"/>
      <c r="AG77" s="115"/>
      <c r="AH77" s="164"/>
      <c r="AI77" s="183"/>
      <c r="AJ77" s="184"/>
      <c r="AK77" s="156"/>
      <c r="AL77" s="156"/>
      <c r="AM77" s="156"/>
      <c r="AN77" s="156"/>
      <c r="AO77" s="162"/>
    </row>
    <row r="78" spans="1:41">
      <c r="A78" s="26"/>
      <c r="B78" s="26"/>
      <c r="C78" s="512"/>
      <c r="D78" s="507"/>
      <c r="E78" s="521"/>
      <c r="F78" s="510"/>
      <c r="G78" s="579"/>
      <c r="H78" s="106"/>
      <c r="I78" s="518"/>
      <c r="J78" s="515"/>
      <c r="K78" s="543"/>
      <c r="L78" s="118" t="s">
        <v>164</v>
      </c>
      <c r="M78" s="25"/>
      <c r="N78" s="33" t="s">
        <v>160</v>
      </c>
      <c r="O78" s="25"/>
      <c r="P78" s="528"/>
      <c r="Q78" s="528"/>
      <c r="R78" s="529"/>
      <c r="S78" s="530"/>
      <c r="T78" s="531"/>
      <c r="U78" s="532"/>
      <c r="V78" s="533"/>
      <c r="W78" s="534"/>
      <c r="X78" s="535"/>
      <c r="Y78" s="259"/>
      <c r="Z78" s="185"/>
      <c r="AA78" s="137">
        <f t="shared" ref="AA78" si="174">IFERROR(IF(I75="",P78+(ROUNDUP((S78/$S$4*$S$6),0))+V78,P78+(ROUNDUP((S78/$S$4*$S$6),0))+IFERROR(ROUNDUP(($V$4/$AA$11),0),"0")+IFERROR(ROUNDUP(($V$6/$AA$11),0),"0")+V78),"")</f>
        <v>0</v>
      </c>
      <c r="AB78" s="116"/>
      <c r="AC78" s="116"/>
      <c r="AD78" s="180"/>
      <c r="AE78" s="116"/>
      <c r="AF78" s="116"/>
      <c r="AG78" s="115"/>
      <c r="AH78" s="164"/>
      <c r="AI78" s="183"/>
      <c r="AJ78" s="184"/>
      <c r="AK78" s="156"/>
      <c r="AL78" s="116"/>
      <c r="AM78" s="116"/>
      <c r="AN78" s="116"/>
      <c r="AO78" s="186"/>
    </row>
    <row r="79" spans="1:41">
      <c r="A79" s="26"/>
      <c r="B79" s="26"/>
      <c r="C79" s="505">
        <f t="shared" ref="C79" si="175">C75+1</f>
        <v>45398</v>
      </c>
      <c r="D79" s="505" t="str">
        <f>IFERROR(INDEX('管理リスト(祝祭日)'!$K$3:$K$32,MATCH(C79,'管理リスト(祝祭日)'!$L$3:$L$32,0)),"")</f>
        <v/>
      </c>
      <c r="E79" s="519">
        <f t="shared" ref="E79" si="176">IF(D79="",F79,D79)</f>
        <v>3</v>
      </c>
      <c r="F79" s="508">
        <f t="shared" ref="F79" si="177">WEEKDAY(C79,1)</f>
        <v>3</v>
      </c>
      <c r="G79" s="577"/>
      <c r="H79" s="108" t="str">
        <f>IF(G79="欠勤","",IF(OR(G79="有給休暇",G79="派遣先休業日",G79="振替休日",G79="代休"),G79,IF(OR(M80&lt;&gt;"",M79&lt;&gt;""),"個別契約の業務",IF(OR(D79=1,E79=1,E79=7),"","協定就業日"))))</f>
        <v>協定就業日</v>
      </c>
      <c r="I79" s="516" t="str">
        <f>IF(AND(M79="",M80=""),"",IF(H79="個別契約の業務","※",""))</f>
        <v/>
      </c>
      <c r="J79" s="513" t="str">
        <f t="shared" ref="J79" si="178">IF(AND(M79="",M80=""),"",IF(OR(M79&gt;TIMEVALUE("19:59"),M80&gt;TIMEVALUE("19:59")),"","∇"))</f>
        <v/>
      </c>
      <c r="K79" s="541" t="str">
        <f t="shared" ref="K79" si="179">IF(AND(M79="",M80=""),"",IF(OR(M79&gt;TIMEVALUE("19:59"),M80&gt;TIMEVALUE("19:59")),"★",""))</f>
        <v/>
      </c>
      <c r="L79" s="59" t="s">
        <v>159</v>
      </c>
      <c r="M79" s="338"/>
      <c r="N79" s="60" t="s">
        <v>160</v>
      </c>
      <c r="O79" s="337"/>
      <c r="P79" s="335" t="str">
        <f>IF(OR(H79&lt;&gt;"個別契約の業務",G79="",M79="",O79=""),"",IF(O79-M79&lt;0,O79-M79+1-IF(AND(M79&lt;TIMEVALUE("12:00"),O79+1&gt;TIMEVALUE("12:59")),"1:00",0),O79-M79-IF(AND(M79&lt;TIMEVALUE("12:00"),O79&gt;TIMEVALUE("12:59")),"1:00",0)))</f>
        <v/>
      </c>
      <c r="Q79" s="63" t="s">
        <v>161</v>
      </c>
      <c r="R79" s="64" t="str">
        <f t="shared" ref="R79" si="180">IF(OR(G79="",M79="",O79=""),"",$P$4/8*(P79/("1：00")))</f>
        <v/>
      </c>
      <c r="S79" s="335" t="str">
        <f>IF(OR(H79&lt;&gt;"個別契約の業務",G79="",M79="",O79=""),"",IF(P79-TIME(8,0,0)&lt;0,0,P79-TIME(8,0,0)))</f>
        <v/>
      </c>
      <c r="T79" s="63" t="s">
        <v>161</v>
      </c>
      <c r="U79" s="65" t="str">
        <f t="shared" ref="U79" si="181">IF(OR(G79="",M79="",O79="",S79=""),"",(($P$4/8*S79)/"1:00"*0.25))</f>
        <v/>
      </c>
      <c r="V79" s="335" t="str">
        <f>IF(OR(H79&lt;&gt;"個別契約の業務",G79="",M79="",O79=""),"",IF(OR(O79&lt;TIMEVALUE("5:00"),O79&gt;TIMEVALUE("22:00")),IF(O79-M79&lt;0,IF(AND(M79&lt;TIMEVALUE("22:01"),O79+1&gt;TIMEVALUE("22:00")),O79+1-"22:00",0)+IF(AND(M79&gt;TIMEVALUE("22:00"),O79+1&gt;TIMEVALUE("22:00")),O79+1-M79,0),IF(AND(M79&lt;TIMEVALUE("22:01"),O79&gt;TIMEVALUE("22:00")),O79-"22:00",0))+IF(AND(M79&lt;TIMEVALUE("5:00"),O79&gt;TIMEVALUE("0:00")),O79-M79,0),IF(O79-M79&lt;0,IF(AND(M79&lt;TIMEVALUE("22:01"),O79+1&gt;TIMEVALUE("22:00")),"29:00"-"22:00",0)+IF(AND(M79&gt;TIMEVALUE("22:00"),O79+1&gt;TIMEVALUE("22:00")),"29:00"-M79,0),IF(AND(M79&lt;TIMEVALUE("22:01"),O79&gt;TIMEVALUE("22:00")),"29:00"-"22:00",0))+IF(AND(M79&lt;TIMEVALUE("5:00"),O79&gt;TIMEVALUE("0:00")),"29:00"-M79,0)))</f>
        <v/>
      </c>
      <c r="W79" s="63" t="s">
        <v>161</v>
      </c>
      <c r="X79" s="424" t="str">
        <f t="shared" ref="X79" si="182">IF(OR(G79="",M79="",O79=""),"",(($P$4/8*0.25*V79)/"1:00"))</f>
        <v/>
      </c>
      <c r="Y79" s="257"/>
      <c r="Z79" s="146"/>
      <c r="AA79" s="134" t="str">
        <f t="shared" si="130"/>
        <v/>
      </c>
      <c r="AB79" s="116"/>
      <c r="AC79" s="143" t="str">
        <f>IF(OR(P79="",P79&gt;=TIME(8,0,0)),"",TIME(8,0,0)-P79)</f>
        <v/>
      </c>
      <c r="AD79" s="166" t="str">
        <f>S79</f>
        <v/>
      </c>
      <c r="AE79" s="167"/>
      <c r="AF79" s="167" t="str">
        <f>V79</f>
        <v/>
      </c>
      <c r="AG79" s="218" t="s">
        <v>223</v>
      </c>
      <c r="AH79" s="168"/>
      <c r="AI79" s="168"/>
      <c r="AJ79" s="169"/>
      <c r="AK79" s="116"/>
      <c r="AL79" s="502" t="s">
        <v>167</v>
      </c>
      <c r="AM79" s="503"/>
      <c r="AN79" s="502" t="s">
        <v>193</v>
      </c>
      <c r="AO79" s="503"/>
    </row>
    <row r="80" spans="1:41">
      <c r="A80" s="26"/>
      <c r="B80" s="26"/>
      <c r="C80" s="511"/>
      <c r="D80" s="506"/>
      <c r="E80" s="520"/>
      <c r="F80" s="509"/>
      <c r="G80" s="578"/>
      <c r="H80" s="92"/>
      <c r="I80" s="517"/>
      <c r="J80" s="514"/>
      <c r="K80" s="542"/>
      <c r="L80" s="58" t="s">
        <v>184</v>
      </c>
      <c r="M80" s="339"/>
      <c r="N80" s="61" t="s">
        <v>160</v>
      </c>
      <c r="O80" s="340"/>
      <c r="P80" s="336" t="str">
        <f>IF(OR(H79&lt;&gt;"個別契約の業務",G79="",M80="",O80=""),"",IF(O80-M80&lt;0,O80-M80+1-IF(AND(M80&lt;TIMEVALUE("12:00"),O80+1&gt;TIMEVALUE("12:59")),"1:00",0),O80-M80-IF(AND(M80&lt;TIMEVALUE("12:00"),O80&gt;TIMEVALUE("12:59")),"1:00",0)))</f>
        <v/>
      </c>
      <c r="Q80" s="66" t="s">
        <v>161</v>
      </c>
      <c r="R80" s="67" t="str">
        <f t="shared" ref="R80" si="183">IF(OR(G79="",M80="",O80=""),"",$P$6/8*(P80/("1：00")))</f>
        <v/>
      </c>
      <c r="S80" s="336" t="str">
        <f>IF(OR(H79&lt;&gt;"個別契約の業務",G79="",M80="",O80=""),"",IF(P80-TIME(8,0,0)&lt;0,0,P80-TIME(8,0,0)))</f>
        <v/>
      </c>
      <c r="T80" s="66" t="s">
        <v>161</v>
      </c>
      <c r="U80" s="68" t="str">
        <f t="shared" ref="U80" si="184">IF(OR(G79="",M80="",O80="",S80=""),"",(($P$6/8*S80)/"1:00"*0))</f>
        <v/>
      </c>
      <c r="V80" s="336" t="str">
        <f>IF(OR(H79&lt;&gt;"個別契約の業務",G79="",M80="",O80=""),"",IF(OR(O80&lt;TIMEVALUE("5:00"),O80&gt;TIMEVALUE("22:00")),IF(O80-M80&lt;0,IF(AND(M80&lt;TIMEVALUE("22:01"),O80+1&gt;TIMEVALUE("22:00")),O80+1-"22:00",0)+IF(AND(M80&gt;TIMEVALUE("22:00"),O80+1&gt;TIMEVALUE("22:00")),O80+1-M80,0),IF(AND(M80&lt;TIMEVALUE("22:01"),O80&gt;TIMEVALUE("22:00")),O80-"22:00",0))+IF(AND(M80&lt;TIMEVALUE("5:00"),O80&gt;TIMEVALUE("0:00")),O80-M80,0),IF(O80-M80&lt;0,IF(AND(M80&lt;TIMEVALUE("22:01"),O80+1&gt;TIMEVALUE("22:00")),"29:00"-"22:00",0)+IF(AND(M80&gt;TIMEVALUE("22:00"),O80+1&gt;TIMEVALUE("22:00")),"29:00"-M80,0),IF(AND(M80&lt;TIMEVALUE("22:01"),O80&gt;TIMEVALUE("22:00")),"29:00"-"22:00",0))+IF(AND(M80&lt;TIMEVALUE("5:00"),O80&gt;TIMEVALUE("0:00")),"29:00"-M80,0)))</f>
        <v/>
      </c>
      <c r="W80" s="66" t="s">
        <v>161</v>
      </c>
      <c r="X80" s="425" t="str">
        <f t="shared" ref="X80" si="185">IF(OR(G79="",M80="",O80=""),"",(($P$4/8*0.25*V80)/"1:00"))</f>
        <v/>
      </c>
      <c r="Y80" s="257"/>
      <c r="Z80" s="146"/>
      <c r="AA80" s="135" t="str">
        <f t="shared" si="134"/>
        <v/>
      </c>
      <c r="AB80" s="116"/>
      <c r="AC80" s="143" t="str">
        <f>IF(OR(P80="",P80&gt;=TIME(8,0,0)),"",TIME(8,0,0)-P80)</f>
        <v/>
      </c>
      <c r="AD80" s="166"/>
      <c r="AE80" s="167" t="str">
        <f>S80</f>
        <v/>
      </c>
      <c r="AF80" s="167" t="str">
        <f>V80</f>
        <v/>
      </c>
      <c r="AG80" s="217" t="s">
        <v>221</v>
      </c>
      <c r="AH80" s="172">
        <f>IFERROR(ROUNDDOWN($V82,0),"")</f>
        <v>0</v>
      </c>
      <c r="AI80" s="173" t="s">
        <v>181</v>
      </c>
      <c r="AJ80" s="174" t="str">
        <f>IF(P82="","",P82)</f>
        <v/>
      </c>
      <c r="AK80" s="156"/>
      <c r="AL80" s="175" t="str">
        <f>IF(S82="","",S82)</f>
        <v/>
      </c>
      <c r="AM80" s="176" t="s">
        <v>166</v>
      </c>
      <c r="AN80" s="500" t="str">
        <f t="shared" ref="AN80" si="186">IF(S82="","",ROUNDUP((AL80/$S$4*$S$6),0))</f>
        <v/>
      </c>
      <c r="AO80" s="501"/>
    </row>
    <row r="81" spans="1:41">
      <c r="A81" s="26"/>
      <c r="B81" s="26"/>
      <c r="C81" s="511"/>
      <c r="D81" s="506"/>
      <c r="E81" s="520"/>
      <c r="F81" s="509"/>
      <c r="G81" s="578"/>
      <c r="H81" s="105"/>
      <c r="I81" s="517"/>
      <c r="J81" s="514"/>
      <c r="K81" s="542"/>
      <c r="L81" s="482" t="s">
        <v>183</v>
      </c>
      <c r="M81" s="483"/>
      <c r="N81" s="483"/>
      <c r="O81" s="483"/>
      <c r="P81" s="483"/>
      <c r="Q81" s="483"/>
      <c r="R81" s="484"/>
      <c r="S81" s="544" t="s">
        <v>162</v>
      </c>
      <c r="T81" s="545"/>
      <c r="U81" s="546"/>
      <c r="V81" s="525" t="s">
        <v>221</v>
      </c>
      <c r="W81" s="526"/>
      <c r="X81" s="527"/>
      <c r="Y81" s="258"/>
      <c r="Z81" s="179"/>
      <c r="AA81" s="136" t="s">
        <v>163</v>
      </c>
      <c r="AB81" s="116"/>
      <c r="AC81" s="116"/>
      <c r="AD81" s="180"/>
      <c r="AE81" s="181"/>
      <c r="AF81" s="181"/>
      <c r="AG81" s="115"/>
      <c r="AH81" s="164"/>
      <c r="AI81" s="183"/>
      <c r="AJ81" s="184"/>
      <c r="AK81" s="156"/>
      <c r="AL81" s="156"/>
      <c r="AM81" s="156"/>
      <c r="AN81" s="156"/>
      <c r="AO81" s="162"/>
    </row>
    <row r="82" spans="1:41">
      <c r="A82" s="26"/>
      <c r="B82" s="26"/>
      <c r="C82" s="512"/>
      <c r="D82" s="507"/>
      <c r="E82" s="521"/>
      <c r="F82" s="510"/>
      <c r="G82" s="579"/>
      <c r="H82" s="106"/>
      <c r="I82" s="518"/>
      <c r="J82" s="515"/>
      <c r="K82" s="543"/>
      <c r="L82" s="147" t="s">
        <v>164</v>
      </c>
      <c r="M82" s="25"/>
      <c r="N82" s="62" t="s">
        <v>160</v>
      </c>
      <c r="O82" s="25"/>
      <c r="P82" s="528"/>
      <c r="Q82" s="528"/>
      <c r="R82" s="529"/>
      <c r="S82" s="530"/>
      <c r="T82" s="531"/>
      <c r="U82" s="532"/>
      <c r="V82" s="533"/>
      <c r="W82" s="534"/>
      <c r="X82" s="535"/>
      <c r="Y82" s="259"/>
      <c r="Z82" s="185"/>
      <c r="AA82" s="137">
        <f t="shared" ref="AA82" si="187">IFERROR(IF(I79="",P82+(ROUNDUP((S82/$S$4*$S$6),0))+V82,P82+(ROUNDUP((S82/$S$4*$S$6),0))+IFERROR(ROUNDUP(($V$4/$AA$11),0),"0")+IFERROR(ROUNDUP(($V$6/$AA$11),0),"0")+V82),"")</f>
        <v>0</v>
      </c>
      <c r="AB82" s="116"/>
      <c r="AC82" s="116"/>
      <c r="AD82" s="180"/>
      <c r="AE82" s="116"/>
      <c r="AF82" s="116"/>
      <c r="AG82" s="115"/>
      <c r="AH82" s="164"/>
      <c r="AI82" s="183"/>
      <c r="AJ82" s="184"/>
      <c r="AK82" s="156"/>
      <c r="AL82" s="116"/>
      <c r="AM82" s="116"/>
      <c r="AN82" s="116"/>
      <c r="AO82" s="186"/>
    </row>
    <row r="83" spans="1:41">
      <c r="A83" s="26"/>
      <c r="B83" s="26"/>
      <c r="C83" s="505">
        <f t="shared" ref="C83" si="188">C79+1</f>
        <v>45399</v>
      </c>
      <c r="D83" s="505" t="str">
        <f>IFERROR(INDEX('管理リスト(祝祭日)'!$K$3:$K$32,MATCH(C83,'管理リスト(祝祭日)'!$L$3:$L$32,0)),"")</f>
        <v/>
      </c>
      <c r="E83" s="519">
        <f t="shared" ref="E83" si="189">IF(D83="",F83,D83)</f>
        <v>4</v>
      </c>
      <c r="F83" s="508">
        <f t="shared" ref="F83" si="190">WEEKDAY(C83,1)</f>
        <v>4</v>
      </c>
      <c r="G83" s="577"/>
      <c r="H83" s="104" t="str">
        <f>IF(G83="欠勤","",IF(OR(G83="有給休暇",G83="派遣先休業日",G83="振替休日",G83="代休"),G83,IF(OR(M84&lt;&gt;"",M83&lt;&gt;""),"個別契約の業務",IF(OR(D83=1,E83=1,E83=7),"","協定就業日"))))</f>
        <v>協定就業日</v>
      </c>
      <c r="I83" s="516" t="str">
        <f>IF(AND(M83="",M84=""),"",IF(H83="個別契約の業務","※",""))</f>
        <v/>
      </c>
      <c r="J83" s="513" t="str">
        <f t="shared" ref="J83" si="191">IF(AND(M83="",M84=""),"",IF(OR(M83&gt;TIMEVALUE("19:59"),M84&gt;TIMEVALUE("19:59")),"","∇"))</f>
        <v/>
      </c>
      <c r="K83" s="541" t="str">
        <f t="shared" ref="K83" si="192">IF(AND(M83="",M84=""),"",IF(OR(M83&gt;TIMEVALUE("19:59"),M84&gt;TIMEVALUE("19:59")),"★",""))</f>
        <v/>
      </c>
      <c r="L83" s="44" t="s">
        <v>159</v>
      </c>
      <c r="M83" s="338"/>
      <c r="N83" s="43" t="s">
        <v>160</v>
      </c>
      <c r="O83" s="337"/>
      <c r="P83" s="333" t="str">
        <f>IF(OR(H83&lt;&gt;"個別契約の業務",G83="",M83="",O83=""),"",IF(O83-M83&lt;0,O83-M83+1-IF(AND(M83&lt;TIMEVALUE("12:00"),O83+1&gt;TIMEVALUE("12:59")),"1:00",0),O83-M83-IF(AND(M83&lt;TIMEVALUE("12:00"),O83&gt;TIMEVALUE("12:59")),"1:00",0)))</f>
        <v/>
      </c>
      <c r="Q83" s="45" t="s">
        <v>161</v>
      </c>
      <c r="R83" s="36" t="str">
        <f t="shared" ref="R83" si="193">IF(OR(G83="",M83="",O83=""),"",$P$4/8*(P83/("1：00")))</f>
        <v/>
      </c>
      <c r="S83" s="333" t="str">
        <f>IF(OR(H83&lt;&gt;"個別契約の業務",G83="",M83="",O83=""),"",IF(P83-TIME(8,0,0)&lt;0,0,P83-TIME(8,0,0)))</f>
        <v/>
      </c>
      <c r="T83" s="45" t="s">
        <v>161</v>
      </c>
      <c r="U83" s="32" t="str">
        <f t="shared" ref="U83" si="194">IF(OR(G83="",M83="",O83="",S83=""),"",(($P$4/8*S83)/"1:00"*0.25))</f>
        <v/>
      </c>
      <c r="V83" s="333" t="str">
        <f>IF(OR(H83&lt;&gt;"個別契約の業務",G83="",M83="",O83=""),"",IF(OR(O83&lt;TIMEVALUE("5:00"),O83&gt;TIMEVALUE("22:00")),IF(O83-M83&lt;0,IF(AND(M83&lt;TIMEVALUE("22:01"),O83+1&gt;TIMEVALUE("22:00")),O83+1-"22:00",0)+IF(AND(M83&gt;TIMEVALUE("22:00"),O83+1&gt;TIMEVALUE("22:00")),O83+1-M83,0),IF(AND(M83&lt;TIMEVALUE("22:01"),O83&gt;TIMEVALUE("22:00")),O83-"22:00",0))+IF(AND(M83&lt;TIMEVALUE("5:00"),O83&gt;TIMEVALUE("0:00")),O83-M83,0),IF(O83-M83&lt;0,IF(AND(M83&lt;TIMEVALUE("22:01"),O83+1&gt;TIMEVALUE("22:00")),"29:00"-"22:00",0)+IF(AND(M83&gt;TIMEVALUE("22:00"),O83+1&gt;TIMEVALUE("22:00")),"29:00"-M83,0),IF(AND(M83&lt;TIMEVALUE("22:01"),O83&gt;TIMEVALUE("22:00")),"29:00"-"22:00",0))+IF(AND(M83&lt;TIMEVALUE("5:00"),O83&gt;TIMEVALUE("0:00")),"29:00"-M83,0)))</f>
        <v/>
      </c>
      <c r="W83" s="45" t="s">
        <v>161</v>
      </c>
      <c r="X83" s="422" t="str">
        <f t="shared" ref="X83" si="195">IF(OR(G83="",M83="",O83=""),"",(($P$4/8*0.25*V83)/"1:00"))</f>
        <v/>
      </c>
      <c r="Y83" s="257"/>
      <c r="Z83" s="146"/>
      <c r="AA83" s="134" t="str">
        <f t="shared" si="130"/>
        <v/>
      </c>
      <c r="AB83" s="116"/>
      <c r="AC83" s="143" t="str">
        <f>IF(OR(P83="",P83&gt;=TIME(8,0,0)),"",TIME(8,0,0)-P83)</f>
        <v/>
      </c>
      <c r="AD83" s="166" t="str">
        <f>S83</f>
        <v/>
      </c>
      <c r="AE83" s="167"/>
      <c r="AF83" s="167" t="str">
        <f>V83</f>
        <v/>
      </c>
      <c r="AG83" s="218" t="s">
        <v>223</v>
      </c>
      <c r="AH83" s="168"/>
      <c r="AI83" s="168"/>
      <c r="AJ83" s="169"/>
      <c r="AK83" s="116"/>
      <c r="AL83" s="502" t="s">
        <v>167</v>
      </c>
      <c r="AM83" s="503"/>
      <c r="AN83" s="502" t="s">
        <v>193</v>
      </c>
      <c r="AO83" s="503"/>
    </row>
    <row r="84" spans="1:41">
      <c r="A84" s="26"/>
      <c r="B84" s="26"/>
      <c r="C84" s="511"/>
      <c r="D84" s="506"/>
      <c r="E84" s="520"/>
      <c r="F84" s="509"/>
      <c r="G84" s="578"/>
      <c r="H84" s="92"/>
      <c r="I84" s="517"/>
      <c r="J84" s="514"/>
      <c r="K84" s="542"/>
      <c r="L84" s="49" t="s">
        <v>184</v>
      </c>
      <c r="M84" s="339"/>
      <c r="N84" s="54" t="s">
        <v>160</v>
      </c>
      <c r="O84" s="340"/>
      <c r="P84" s="334" t="str">
        <f>IF(OR(H83&lt;&gt;"個別契約の業務",G83="",M84="",O84=""),"",IF(O84-M84&lt;0,O84-M84+1-IF(AND(M84&lt;TIMEVALUE("12:00"),O84+1&gt;TIMEVALUE("12:59")),"1:00",0),O84-M84-IF(AND(M84&lt;TIMEVALUE("12:00"),O84&gt;TIMEVALUE("12:59")),"1:00",0)))</f>
        <v/>
      </c>
      <c r="Q84" s="55" t="s">
        <v>161</v>
      </c>
      <c r="R84" s="56" t="str">
        <f t="shared" ref="R84" si="196">IF(OR(G83="",M84="",O84=""),"",$P$6/8*(P84/("1：00")))</f>
        <v/>
      </c>
      <c r="S84" s="334" t="str">
        <f>IF(OR(H83&lt;&gt;"個別契約の業務",G83="",M84="",O84=""),"",IF(P84-TIME(8,0,0)&lt;0,0,P84-TIME(8,0,0)))</f>
        <v/>
      </c>
      <c r="T84" s="55" t="s">
        <v>161</v>
      </c>
      <c r="U84" s="57" t="str">
        <f t="shared" ref="U84" si="197">IF(OR(G83="",M84="",O84="",S84=""),"",(($P$6/8*S84)/"1:00"*0))</f>
        <v/>
      </c>
      <c r="V84" s="334" t="str">
        <f>IF(OR(H83&lt;&gt;"個別契約の業務",G83="",M84="",O84=""),"",IF(OR(O84&lt;TIMEVALUE("5:00"),O84&gt;TIMEVALUE("22:00")),IF(O84-M84&lt;0,IF(AND(M84&lt;TIMEVALUE("22:01"),O84+1&gt;TIMEVALUE("22:00")),O84+1-"22:00",0)+IF(AND(M84&gt;TIMEVALUE("22:00"),O84+1&gt;TIMEVALUE("22:00")),O84+1-M84,0),IF(AND(M84&lt;TIMEVALUE("22:01"),O84&gt;TIMEVALUE("22:00")),O84-"22:00",0))+IF(AND(M84&lt;TIMEVALUE("5:00"),O84&gt;TIMEVALUE("0:00")),O84-M84,0),IF(O84-M84&lt;0,IF(AND(M84&lt;TIMEVALUE("22:01"),O84+1&gt;TIMEVALUE("22:00")),"29:00"-"22:00",0)+IF(AND(M84&gt;TIMEVALUE("22:00"),O84+1&gt;TIMEVALUE("22:00")),"29:00"-M84,0),IF(AND(M84&lt;TIMEVALUE("22:01"),O84&gt;TIMEVALUE("22:00")),"29:00"-"22:00",0))+IF(AND(M84&lt;TIMEVALUE("5:00"),O84&gt;TIMEVALUE("0:00")),"29:00"-M84,0)))</f>
        <v/>
      </c>
      <c r="W84" s="55" t="s">
        <v>161</v>
      </c>
      <c r="X84" s="423" t="str">
        <f t="shared" ref="X84" si="198">IF(OR(G83="",M84="",O84=""),"",(($P$4/8*0.25*V84)/"1:00"))</f>
        <v/>
      </c>
      <c r="Y84" s="257"/>
      <c r="Z84" s="146"/>
      <c r="AA84" s="135" t="str">
        <f t="shared" si="134"/>
        <v/>
      </c>
      <c r="AB84" s="116"/>
      <c r="AC84" s="143" t="str">
        <f>IF(OR(P84="",P84&gt;=TIME(8,0,0)),"",TIME(8,0,0)-P84)</f>
        <v/>
      </c>
      <c r="AD84" s="166"/>
      <c r="AE84" s="167" t="str">
        <f>S84</f>
        <v/>
      </c>
      <c r="AF84" s="167" t="str">
        <f>V84</f>
        <v/>
      </c>
      <c r="AG84" s="217" t="s">
        <v>221</v>
      </c>
      <c r="AH84" s="172">
        <f>IFERROR(ROUNDDOWN($V86,0),"")</f>
        <v>0</v>
      </c>
      <c r="AI84" s="173" t="s">
        <v>181</v>
      </c>
      <c r="AJ84" s="174" t="str">
        <f>IF(P86="","",P86)</f>
        <v/>
      </c>
      <c r="AK84" s="156"/>
      <c r="AL84" s="175" t="str">
        <f>IF(S86="","",S86)</f>
        <v/>
      </c>
      <c r="AM84" s="176" t="s">
        <v>166</v>
      </c>
      <c r="AN84" s="500" t="str">
        <f t="shared" ref="AN84" si="199">IF(S86="","",ROUNDUP((AL84/$S$4*$S$6),0))</f>
        <v/>
      </c>
      <c r="AO84" s="501"/>
    </row>
    <row r="85" spans="1:41">
      <c r="A85" s="26"/>
      <c r="B85" s="26"/>
      <c r="C85" s="511"/>
      <c r="D85" s="506"/>
      <c r="E85" s="520"/>
      <c r="F85" s="509"/>
      <c r="G85" s="578"/>
      <c r="H85" s="105"/>
      <c r="I85" s="517"/>
      <c r="J85" s="514"/>
      <c r="K85" s="542"/>
      <c r="L85" s="479" t="s">
        <v>183</v>
      </c>
      <c r="M85" s="480"/>
      <c r="N85" s="480"/>
      <c r="O85" s="480"/>
      <c r="P85" s="480"/>
      <c r="Q85" s="480"/>
      <c r="R85" s="481"/>
      <c r="S85" s="547" t="s">
        <v>162</v>
      </c>
      <c r="T85" s="548"/>
      <c r="U85" s="549"/>
      <c r="V85" s="536" t="s">
        <v>221</v>
      </c>
      <c r="W85" s="537"/>
      <c r="X85" s="538"/>
      <c r="Y85" s="258"/>
      <c r="Z85" s="179"/>
      <c r="AA85" s="136" t="s">
        <v>163</v>
      </c>
      <c r="AB85" s="116"/>
      <c r="AC85" s="116"/>
      <c r="AD85" s="180"/>
      <c r="AE85" s="181"/>
      <c r="AF85" s="181"/>
      <c r="AG85" s="115"/>
      <c r="AH85" s="164"/>
      <c r="AI85" s="183"/>
      <c r="AJ85" s="184"/>
      <c r="AK85" s="156"/>
      <c r="AL85" s="156"/>
      <c r="AM85" s="156"/>
      <c r="AN85" s="156"/>
      <c r="AO85" s="162"/>
    </row>
    <row r="86" spans="1:41">
      <c r="A86" s="26"/>
      <c r="B86" s="26"/>
      <c r="C86" s="512"/>
      <c r="D86" s="507"/>
      <c r="E86" s="521"/>
      <c r="F86" s="510"/>
      <c r="G86" s="579"/>
      <c r="H86" s="106"/>
      <c r="I86" s="518"/>
      <c r="J86" s="515"/>
      <c r="K86" s="543"/>
      <c r="L86" s="118" t="s">
        <v>164</v>
      </c>
      <c r="M86" s="25"/>
      <c r="N86" s="33" t="s">
        <v>160</v>
      </c>
      <c r="O86" s="25"/>
      <c r="P86" s="528"/>
      <c r="Q86" s="528"/>
      <c r="R86" s="529"/>
      <c r="S86" s="530"/>
      <c r="T86" s="531"/>
      <c r="U86" s="532"/>
      <c r="V86" s="533"/>
      <c r="W86" s="534"/>
      <c r="X86" s="535"/>
      <c r="Y86" s="259"/>
      <c r="Z86" s="185"/>
      <c r="AA86" s="137">
        <f t="shared" ref="AA86" si="200">IFERROR(IF(I83="",P86+(ROUNDUP((S86/$S$4*$S$6),0))+V86,P86+(ROUNDUP((S86/$S$4*$S$6),0))+IFERROR(ROUNDUP(($V$4/$AA$11),0),"0")+IFERROR(ROUNDUP(($V$6/$AA$11),0),"0")+V86),"")</f>
        <v>0</v>
      </c>
      <c r="AB86" s="116"/>
      <c r="AC86" s="116"/>
      <c r="AD86" s="180"/>
      <c r="AE86" s="116"/>
      <c r="AF86" s="116"/>
      <c r="AG86" s="115"/>
      <c r="AH86" s="164"/>
      <c r="AI86" s="183"/>
      <c r="AJ86" s="184"/>
      <c r="AK86" s="156"/>
      <c r="AL86" s="116"/>
      <c r="AM86" s="116"/>
      <c r="AN86" s="116"/>
      <c r="AO86" s="186"/>
    </row>
    <row r="87" spans="1:41">
      <c r="A87" s="26"/>
      <c r="B87" s="26"/>
      <c r="C87" s="505">
        <f t="shared" ref="C87" si="201">C83+1</f>
        <v>45400</v>
      </c>
      <c r="D87" s="505" t="str">
        <f>IFERROR(INDEX('管理リスト(祝祭日)'!$K$3:$K$32,MATCH(C87,'管理リスト(祝祭日)'!$L$3:$L$32,0)),"")</f>
        <v/>
      </c>
      <c r="E87" s="519">
        <f t="shared" ref="E87" si="202">IF(D87="",F87,D87)</f>
        <v>5</v>
      </c>
      <c r="F87" s="508">
        <f t="shared" ref="F87" si="203">WEEKDAY(C87,1)</f>
        <v>5</v>
      </c>
      <c r="G87" s="577"/>
      <c r="H87" s="108" t="str">
        <f>IF(G87="欠勤","",IF(OR(G87="有給休暇",G87="派遣先休業日",G87="振替休日",G87="代休"),G87,IF(OR(M88&lt;&gt;"",M87&lt;&gt;""),"個別契約の業務",IF(OR(D87=1,E87=1,E87=7),"","協定就業日"))))</f>
        <v>協定就業日</v>
      </c>
      <c r="I87" s="516" t="str">
        <f>IF(AND(M87="",M88=""),"",IF(H87="個別契約の業務","※",""))</f>
        <v/>
      </c>
      <c r="J87" s="513" t="str">
        <f t="shared" ref="J87" si="204">IF(AND(M87="",M88=""),"",IF(OR(M87&gt;TIMEVALUE("19:59"),M88&gt;TIMEVALUE("19:59")),"","∇"))</f>
        <v/>
      </c>
      <c r="K87" s="541" t="str">
        <f t="shared" ref="K87" si="205">IF(AND(M87="",M88=""),"",IF(OR(M87&gt;TIMEVALUE("19:59"),M88&gt;TIMEVALUE("19:59")),"★",""))</f>
        <v/>
      </c>
      <c r="L87" s="59" t="s">
        <v>159</v>
      </c>
      <c r="M87" s="338"/>
      <c r="N87" s="60" t="s">
        <v>160</v>
      </c>
      <c r="O87" s="337"/>
      <c r="P87" s="335" t="str">
        <f>IF(OR(H87&lt;&gt;"個別契約の業務",G87="",M87="",O87=""),"",IF(O87-M87&lt;0,O87-M87+1-IF(AND(M87&lt;TIMEVALUE("12:00"),O87+1&gt;TIMEVALUE("12:59")),"1:00",0),O87-M87-IF(AND(M87&lt;TIMEVALUE("12:00"),O87&gt;TIMEVALUE("12:59")),"1:00",0)))</f>
        <v/>
      </c>
      <c r="Q87" s="63" t="s">
        <v>161</v>
      </c>
      <c r="R87" s="64" t="str">
        <f t="shared" ref="R87" si="206">IF(OR(G87="",M87="",O87=""),"",$P$4/8*(P87/("1：00")))</f>
        <v/>
      </c>
      <c r="S87" s="335" t="str">
        <f>IF(OR(H87&lt;&gt;"個別契約の業務",G87="",M87="",O87=""),"",IF(P87-TIME(8,0,0)&lt;0,0,P87-TIME(8,0,0)))</f>
        <v/>
      </c>
      <c r="T87" s="63" t="s">
        <v>161</v>
      </c>
      <c r="U87" s="65" t="str">
        <f t="shared" ref="U87" si="207">IF(OR(G87="",M87="",O87="",S87=""),"",(($P$4/8*S87)/"1:00"*0.25))</f>
        <v/>
      </c>
      <c r="V87" s="335" t="str">
        <f>IF(OR(H87&lt;&gt;"個別契約の業務",G87="",M87="",O87=""),"",IF(OR(O87&lt;TIMEVALUE("5:00"),O87&gt;TIMEVALUE("22:00")),IF(O87-M87&lt;0,IF(AND(M87&lt;TIMEVALUE("22:01"),O87+1&gt;TIMEVALUE("22:00")),O87+1-"22:00",0)+IF(AND(M87&gt;TIMEVALUE("22:00"),O87+1&gt;TIMEVALUE("22:00")),O87+1-M87,0),IF(AND(M87&lt;TIMEVALUE("22:01"),O87&gt;TIMEVALUE("22:00")),O87-"22:00",0))+IF(AND(M87&lt;TIMEVALUE("5:00"),O87&gt;TIMEVALUE("0:00")),O87-M87,0),IF(O87-M87&lt;0,IF(AND(M87&lt;TIMEVALUE("22:01"),O87+1&gt;TIMEVALUE("22:00")),"29:00"-"22:00",0)+IF(AND(M87&gt;TIMEVALUE("22:00"),O87+1&gt;TIMEVALUE("22:00")),"29:00"-M87,0),IF(AND(M87&lt;TIMEVALUE("22:01"),O87&gt;TIMEVALUE("22:00")),"29:00"-"22:00",0))+IF(AND(M87&lt;TIMEVALUE("5:00"),O87&gt;TIMEVALUE("0:00")),"29:00"-M87,0)))</f>
        <v/>
      </c>
      <c r="W87" s="63" t="s">
        <v>161</v>
      </c>
      <c r="X87" s="424" t="str">
        <f t="shared" ref="X87" si="208">IF(OR(G87="",M87="",O87=""),"",(($P$4/8*0.25*V87)/"1:00"))</f>
        <v/>
      </c>
      <c r="Y87" s="257"/>
      <c r="Z87" s="146"/>
      <c r="AA87" s="134" t="str">
        <f t="shared" si="130"/>
        <v/>
      </c>
      <c r="AB87" s="116"/>
      <c r="AC87" s="143" t="str">
        <f>IF(OR(P87="",P87&gt;=TIME(8,0,0)),"",TIME(8,0,0)-P87)</f>
        <v/>
      </c>
      <c r="AD87" s="166" t="str">
        <f>S87</f>
        <v/>
      </c>
      <c r="AE87" s="167"/>
      <c r="AF87" s="167" t="str">
        <f>V87</f>
        <v/>
      </c>
      <c r="AG87" s="218" t="s">
        <v>223</v>
      </c>
      <c r="AH87" s="168"/>
      <c r="AI87" s="168"/>
      <c r="AJ87" s="169"/>
      <c r="AK87" s="116"/>
      <c r="AL87" s="502" t="s">
        <v>167</v>
      </c>
      <c r="AM87" s="503"/>
      <c r="AN87" s="502" t="s">
        <v>193</v>
      </c>
      <c r="AO87" s="503"/>
    </row>
    <row r="88" spans="1:41">
      <c r="A88" s="26"/>
      <c r="B88" s="26"/>
      <c r="C88" s="511"/>
      <c r="D88" s="506"/>
      <c r="E88" s="520"/>
      <c r="F88" s="509"/>
      <c r="G88" s="578"/>
      <c r="H88" s="92"/>
      <c r="I88" s="517"/>
      <c r="J88" s="514"/>
      <c r="K88" s="542"/>
      <c r="L88" s="58" t="s">
        <v>184</v>
      </c>
      <c r="M88" s="339"/>
      <c r="N88" s="61" t="s">
        <v>160</v>
      </c>
      <c r="O88" s="340"/>
      <c r="P88" s="336" t="str">
        <f>IF(OR(H87&lt;&gt;"個別契約の業務",G87="",M88="",O88=""),"",IF(O88-M88&lt;0,O88-M88+1-IF(AND(M88&lt;TIMEVALUE("12:00"),O88+1&gt;TIMEVALUE("12:59")),"1:00",0),O88-M88-IF(AND(M88&lt;TIMEVALUE("12:00"),O88&gt;TIMEVALUE("12:59")),"1:00",0)))</f>
        <v/>
      </c>
      <c r="Q88" s="66" t="s">
        <v>161</v>
      </c>
      <c r="R88" s="67" t="str">
        <f t="shared" ref="R88" si="209">IF(OR(G87="",M88="",O88=""),"",$P$6/8*(P88/("1：00")))</f>
        <v/>
      </c>
      <c r="S88" s="336" t="str">
        <f>IF(OR(H87&lt;&gt;"個別契約の業務",G87="",M88="",O88=""),"",IF(P88-TIME(8,0,0)&lt;0,0,P88-TIME(8,0,0)))</f>
        <v/>
      </c>
      <c r="T88" s="66" t="s">
        <v>161</v>
      </c>
      <c r="U88" s="68" t="str">
        <f t="shared" ref="U88" si="210">IF(OR(G87="",M88="",O88="",S88=""),"",(($P$6/8*S88)/"1:00"*0))</f>
        <v/>
      </c>
      <c r="V88" s="336" t="str">
        <f>IF(OR(H87&lt;&gt;"個別契約の業務",G87="",M88="",O88=""),"",IF(OR(O88&lt;TIMEVALUE("5:00"),O88&gt;TIMEVALUE("22:00")),IF(O88-M88&lt;0,IF(AND(M88&lt;TIMEVALUE("22:01"),O88+1&gt;TIMEVALUE("22:00")),O88+1-"22:00",0)+IF(AND(M88&gt;TIMEVALUE("22:00"),O88+1&gt;TIMEVALUE("22:00")),O88+1-M88,0),IF(AND(M88&lt;TIMEVALUE("22:01"),O88&gt;TIMEVALUE("22:00")),O88-"22:00",0))+IF(AND(M88&lt;TIMEVALUE("5:00"),O88&gt;TIMEVALUE("0:00")),O88-M88,0),IF(O88-M88&lt;0,IF(AND(M88&lt;TIMEVALUE("22:01"),O88+1&gt;TIMEVALUE("22:00")),"29:00"-"22:00",0)+IF(AND(M88&gt;TIMEVALUE("22:00"),O88+1&gt;TIMEVALUE("22:00")),"29:00"-M88,0),IF(AND(M88&lt;TIMEVALUE("22:01"),O88&gt;TIMEVALUE("22:00")),"29:00"-"22:00",0))+IF(AND(M88&lt;TIMEVALUE("5:00"),O88&gt;TIMEVALUE("0:00")),"29:00"-M88,0)))</f>
        <v/>
      </c>
      <c r="W88" s="66" t="s">
        <v>161</v>
      </c>
      <c r="X88" s="425" t="str">
        <f t="shared" ref="X88" si="211">IF(OR(G87="",M88="",O88=""),"",(($P$4/8*0.25*V88)/"1:00"))</f>
        <v/>
      </c>
      <c r="Y88" s="257"/>
      <c r="Z88" s="146"/>
      <c r="AA88" s="135" t="str">
        <f t="shared" si="134"/>
        <v/>
      </c>
      <c r="AB88" s="116"/>
      <c r="AC88" s="143" t="str">
        <f>IF(OR(P88="",P88&gt;=TIME(8,0,0)),"",TIME(8,0,0)-P88)</f>
        <v/>
      </c>
      <c r="AD88" s="166"/>
      <c r="AE88" s="167" t="str">
        <f>S88</f>
        <v/>
      </c>
      <c r="AF88" s="167" t="str">
        <f>V88</f>
        <v/>
      </c>
      <c r="AG88" s="217" t="s">
        <v>221</v>
      </c>
      <c r="AH88" s="172">
        <f>IFERROR(ROUNDDOWN($V90,0),"")</f>
        <v>0</v>
      </c>
      <c r="AI88" s="173" t="s">
        <v>181</v>
      </c>
      <c r="AJ88" s="174" t="str">
        <f>IF(P90="","",P90)</f>
        <v/>
      </c>
      <c r="AK88" s="156"/>
      <c r="AL88" s="175" t="str">
        <f>IF(S90="","",S90)</f>
        <v/>
      </c>
      <c r="AM88" s="176" t="s">
        <v>166</v>
      </c>
      <c r="AN88" s="500" t="str">
        <f t="shared" ref="AN88" si="212">IF(S90="","",ROUNDUP((AL88/$S$4*$S$6),0))</f>
        <v/>
      </c>
      <c r="AO88" s="501"/>
    </row>
    <row r="89" spans="1:41">
      <c r="A89" s="26"/>
      <c r="B89" s="26"/>
      <c r="C89" s="511"/>
      <c r="D89" s="506"/>
      <c r="E89" s="520"/>
      <c r="F89" s="509"/>
      <c r="G89" s="578"/>
      <c r="H89" s="105"/>
      <c r="I89" s="517"/>
      <c r="J89" s="514"/>
      <c r="K89" s="542"/>
      <c r="L89" s="482" t="s">
        <v>183</v>
      </c>
      <c r="M89" s="483"/>
      <c r="N89" s="483"/>
      <c r="O89" s="483"/>
      <c r="P89" s="483"/>
      <c r="Q89" s="483"/>
      <c r="R89" s="484"/>
      <c r="S89" s="544" t="s">
        <v>162</v>
      </c>
      <c r="T89" s="545"/>
      <c r="U89" s="546"/>
      <c r="V89" s="525" t="s">
        <v>221</v>
      </c>
      <c r="W89" s="526"/>
      <c r="X89" s="527"/>
      <c r="Y89" s="258"/>
      <c r="Z89" s="179"/>
      <c r="AA89" s="136" t="s">
        <v>163</v>
      </c>
      <c r="AB89" s="116"/>
      <c r="AC89" s="116"/>
      <c r="AD89" s="180"/>
      <c r="AE89" s="181"/>
      <c r="AF89" s="181"/>
      <c r="AG89" s="115"/>
      <c r="AH89" s="164"/>
      <c r="AI89" s="183"/>
      <c r="AJ89" s="184"/>
      <c r="AK89" s="156"/>
      <c r="AL89" s="156"/>
      <c r="AM89" s="156"/>
      <c r="AN89" s="156"/>
      <c r="AO89" s="162"/>
    </row>
    <row r="90" spans="1:41">
      <c r="A90" s="26"/>
      <c r="B90" s="26"/>
      <c r="C90" s="512"/>
      <c r="D90" s="507"/>
      <c r="E90" s="521"/>
      <c r="F90" s="510"/>
      <c r="G90" s="579"/>
      <c r="H90" s="106"/>
      <c r="I90" s="518"/>
      <c r="J90" s="515"/>
      <c r="K90" s="543"/>
      <c r="L90" s="147" t="s">
        <v>164</v>
      </c>
      <c r="M90" s="25"/>
      <c r="N90" s="62" t="s">
        <v>160</v>
      </c>
      <c r="O90" s="25"/>
      <c r="P90" s="528"/>
      <c r="Q90" s="528"/>
      <c r="R90" s="529"/>
      <c r="S90" s="530"/>
      <c r="T90" s="531"/>
      <c r="U90" s="532"/>
      <c r="V90" s="533"/>
      <c r="W90" s="534"/>
      <c r="X90" s="535"/>
      <c r="Y90" s="259"/>
      <c r="Z90" s="185"/>
      <c r="AA90" s="137">
        <f t="shared" ref="AA90" si="213">IFERROR(IF(I87="",P90+(ROUNDUP((S90/$S$4*$S$6),0))+V90,P90+(ROUNDUP((S90/$S$4*$S$6),0))+IFERROR(ROUNDUP(($V$4/$AA$11),0),"0")+IFERROR(ROUNDUP(($V$6/$AA$11),0),"0")+V90),"")</f>
        <v>0</v>
      </c>
      <c r="AB90" s="116"/>
      <c r="AC90" s="116"/>
      <c r="AD90" s="180"/>
      <c r="AE90" s="116"/>
      <c r="AF90" s="116"/>
      <c r="AG90" s="115"/>
      <c r="AH90" s="164"/>
      <c r="AI90" s="183"/>
      <c r="AJ90" s="184"/>
      <c r="AK90" s="156"/>
      <c r="AL90" s="116"/>
      <c r="AM90" s="116"/>
      <c r="AN90" s="116"/>
      <c r="AO90" s="186"/>
    </row>
    <row r="91" spans="1:41">
      <c r="A91" s="26"/>
      <c r="B91" s="26"/>
      <c r="C91" s="505">
        <f t="shared" ref="C91" si="214">C87+1</f>
        <v>45401</v>
      </c>
      <c r="D91" s="505" t="str">
        <f>IFERROR(INDEX('管理リスト(祝祭日)'!$K$3:$K$32,MATCH(C91,'管理リスト(祝祭日)'!$L$3:$L$32,0)),"")</f>
        <v/>
      </c>
      <c r="E91" s="519">
        <f t="shared" ref="E91" si="215">IF(D91="",F91,D91)</f>
        <v>6</v>
      </c>
      <c r="F91" s="508">
        <f t="shared" ref="F91" si="216">WEEKDAY(C91,1)</f>
        <v>6</v>
      </c>
      <c r="G91" s="577"/>
      <c r="H91" s="104" t="str">
        <f>IF(G91="欠勤","",IF(OR(G91="有給休暇",G91="派遣先休業日",G91="振替休日",G91="代休"),G91,IF(OR(M92&lt;&gt;"",M91&lt;&gt;""),"個別契約の業務",IF(OR(D91=1,E91=1,E91=7),"","協定就業日"))))</f>
        <v>協定就業日</v>
      </c>
      <c r="I91" s="516" t="str">
        <f>IF(AND(M91="",M92=""),"",IF(H91="個別契約の業務","※",""))</f>
        <v/>
      </c>
      <c r="J91" s="513" t="str">
        <f t="shared" ref="J91" si="217">IF(AND(M91="",M92=""),"",IF(OR(M91&gt;TIMEVALUE("19:59"),M92&gt;TIMEVALUE("19:59")),"","∇"))</f>
        <v/>
      </c>
      <c r="K91" s="541" t="str">
        <f t="shared" ref="K91" si="218">IF(AND(M91="",M92=""),"",IF(OR(M91&gt;TIMEVALUE("19:59"),M92&gt;TIMEVALUE("19:59")),"★",""))</f>
        <v/>
      </c>
      <c r="L91" s="44" t="s">
        <v>159</v>
      </c>
      <c r="M91" s="338"/>
      <c r="N91" s="43" t="s">
        <v>160</v>
      </c>
      <c r="O91" s="337"/>
      <c r="P91" s="333" t="str">
        <f>IF(OR(H91&lt;&gt;"個別契約の業務",G91="",M91="",O91=""),"",IF(O91-M91&lt;0,O91-M91+1-IF(AND(M91&lt;TIMEVALUE("12:00"),O91+1&gt;TIMEVALUE("12:59")),"1:00",0),O91-M91-IF(AND(M91&lt;TIMEVALUE("12:00"),O91&gt;TIMEVALUE("12:59")),"1:00",0)))</f>
        <v/>
      </c>
      <c r="Q91" s="45" t="s">
        <v>161</v>
      </c>
      <c r="R91" s="36" t="str">
        <f t="shared" ref="R91" si="219">IF(OR(G91="",M91="",O91=""),"",$P$4/8*(P91/("1：00")))</f>
        <v/>
      </c>
      <c r="S91" s="333" t="str">
        <f>IF(OR(H91&lt;&gt;"個別契約の業務",G91="",M91="",O91=""),"",IF(P91-TIME(8,0,0)&lt;0,0,P91-TIME(8,0,0)))</f>
        <v/>
      </c>
      <c r="T91" s="45" t="s">
        <v>161</v>
      </c>
      <c r="U91" s="32" t="str">
        <f t="shared" ref="U91" si="220">IF(OR(G91="",M91="",O91="",S91=""),"",(($P$4/8*S91)/"1:00"*0.25))</f>
        <v/>
      </c>
      <c r="V91" s="333" t="str">
        <f>IF(OR(H91&lt;&gt;"個別契約の業務",G91="",M91="",O91=""),"",IF(OR(O91&lt;TIMEVALUE("5:00"),O91&gt;TIMEVALUE("22:00")),IF(O91-M91&lt;0,IF(AND(M91&lt;TIMEVALUE("22:01"),O91+1&gt;TIMEVALUE("22:00")),O91+1-"22:00",0)+IF(AND(M91&gt;TIMEVALUE("22:00"),O91+1&gt;TIMEVALUE("22:00")),O91+1-M91,0),IF(AND(M91&lt;TIMEVALUE("22:01"),O91&gt;TIMEVALUE("22:00")),O91-"22:00",0))+IF(AND(M91&lt;TIMEVALUE("5:00"),O91&gt;TIMEVALUE("0:00")),O91-M91,0),IF(O91-M91&lt;0,IF(AND(M91&lt;TIMEVALUE("22:01"),O91+1&gt;TIMEVALUE("22:00")),"29:00"-"22:00",0)+IF(AND(M91&gt;TIMEVALUE("22:00"),O91+1&gt;TIMEVALUE("22:00")),"29:00"-M91,0),IF(AND(M91&lt;TIMEVALUE("22:01"),O91&gt;TIMEVALUE("22:00")),"29:00"-"22:00",0))+IF(AND(M91&lt;TIMEVALUE("5:00"),O91&gt;TIMEVALUE("0:00")),"29:00"-M91,0)))</f>
        <v/>
      </c>
      <c r="W91" s="45" t="s">
        <v>161</v>
      </c>
      <c r="X91" s="422" t="str">
        <f t="shared" ref="X91" si="221">IF(OR(G91="",M91="",O91=""),"",(($P$4/8*0.25*V91)/"1:00"))</f>
        <v/>
      </c>
      <c r="Y91" s="257"/>
      <c r="Z91" s="146"/>
      <c r="AA91" s="134" t="str">
        <f t="shared" si="130"/>
        <v/>
      </c>
      <c r="AB91" s="116"/>
      <c r="AC91" s="143" t="str">
        <f>IF(OR(P91="",P91&gt;=TIME(8,0,0)),"",TIME(8,0,0)-P91)</f>
        <v/>
      </c>
      <c r="AD91" s="166" t="str">
        <f>S91</f>
        <v/>
      </c>
      <c r="AE91" s="167"/>
      <c r="AF91" s="167" t="str">
        <f>V91</f>
        <v/>
      </c>
      <c r="AG91" s="218" t="s">
        <v>223</v>
      </c>
      <c r="AH91" s="168"/>
      <c r="AI91" s="168"/>
      <c r="AJ91" s="169"/>
      <c r="AK91" s="116"/>
      <c r="AL91" s="502" t="s">
        <v>167</v>
      </c>
      <c r="AM91" s="503"/>
      <c r="AN91" s="502" t="s">
        <v>193</v>
      </c>
      <c r="AO91" s="503"/>
    </row>
    <row r="92" spans="1:41">
      <c r="A92" s="26"/>
      <c r="B92" s="26"/>
      <c r="C92" s="511"/>
      <c r="D92" s="506"/>
      <c r="E92" s="520"/>
      <c r="F92" s="509"/>
      <c r="G92" s="578"/>
      <c r="H92" s="92"/>
      <c r="I92" s="517"/>
      <c r="J92" s="514"/>
      <c r="K92" s="542"/>
      <c r="L92" s="49" t="s">
        <v>184</v>
      </c>
      <c r="M92" s="339"/>
      <c r="N92" s="54" t="s">
        <v>160</v>
      </c>
      <c r="O92" s="340"/>
      <c r="P92" s="334" t="str">
        <f>IF(OR(H91&lt;&gt;"個別契約の業務",G91="",M92="",O92=""),"",IF(O92-M92&lt;0,O92-M92+1-IF(AND(M92&lt;TIMEVALUE("12:00"),O92+1&gt;TIMEVALUE("12:59")),"1:00",0),O92-M92-IF(AND(M92&lt;TIMEVALUE("12:00"),O92&gt;TIMEVALUE("12:59")),"1:00",0)))</f>
        <v/>
      </c>
      <c r="Q92" s="55" t="s">
        <v>161</v>
      </c>
      <c r="R92" s="56" t="str">
        <f t="shared" ref="R92" si="222">IF(OR(G91="",M92="",O92=""),"",$P$6/8*(P92/("1：00")))</f>
        <v/>
      </c>
      <c r="S92" s="334" t="str">
        <f>IF(OR(H91&lt;&gt;"個別契約の業務",G91="",M92="",O92=""),"",IF(P92-TIME(8,0,0)&lt;0,0,P92-TIME(8,0,0)))</f>
        <v/>
      </c>
      <c r="T92" s="55" t="s">
        <v>161</v>
      </c>
      <c r="U92" s="57" t="str">
        <f t="shared" ref="U92" si="223">IF(OR(G91="",M92="",O92="",S92=""),"",(($P$6/8*S92)/"1:00"*0))</f>
        <v/>
      </c>
      <c r="V92" s="334" t="str">
        <f>IF(OR(H91&lt;&gt;"個別契約の業務",G91="",M92="",O92=""),"",IF(OR(O92&lt;TIMEVALUE("5:00"),O92&gt;TIMEVALUE("22:00")),IF(O92-M92&lt;0,IF(AND(M92&lt;TIMEVALUE("22:01"),O92+1&gt;TIMEVALUE("22:00")),O92+1-"22:00",0)+IF(AND(M92&gt;TIMEVALUE("22:00"),O92+1&gt;TIMEVALUE("22:00")),O92+1-M92,0),IF(AND(M92&lt;TIMEVALUE("22:01"),O92&gt;TIMEVALUE("22:00")),O92-"22:00",0))+IF(AND(M92&lt;TIMEVALUE("5:00"),O92&gt;TIMEVALUE("0:00")),O92-M92,0),IF(O92-M92&lt;0,IF(AND(M92&lt;TIMEVALUE("22:01"),O92+1&gt;TIMEVALUE("22:00")),"29:00"-"22:00",0)+IF(AND(M92&gt;TIMEVALUE("22:00"),O92+1&gt;TIMEVALUE("22:00")),"29:00"-M92,0),IF(AND(M92&lt;TIMEVALUE("22:01"),O92&gt;TIMEVALUE("22:00")),"29:00"-"22:00",0))+IF(AND(M92&lt;TIMEVALUE("5:00"),O92&gt;TIMEVALUE("0:00")),"29:00"-M92,0)))</f>
        <v/>
      </c>
      <c r="W92" s="55" t="s">
        <v>161</v>
      </c>
      <c r="X92" s="423" t="str">
        <f t="shared" ref="X92" si="224">IF(OR(G91="",M92="",O92=""),"",(($P$4/8*0.25*V92)/"1:00"))</f>
        <v/>
      </c>
      <c r="Y92" s="257"/>
      <c r="Z92" s="146"/>
      <c r="AA92" s="135" t="str">
        <f t="shared" si="134"/>
        <v/>
      </c>
      <c r="AB92" s="116"/>
      <c r="AC92" s="143" t="str">
        <f>IF(OR(P92="",P92&gt;=TIME(8,0,0)),"",TIME(8,0,0)-P92)</f>
        <v/>
      </c>
      <c r="AD92" s="166"/>
      <c r="AE92" s="167" t="str">
        <f>S92</f>
        <v/>
      </c>
      <c r="AF92" s="167" t="str">
        <f>V92</f>
        <v/>
      </c>
      <c r="AG92" s="217" t="s">
        <v>221</v>
      </c>
      <c r="AH92" s="172">
        <f>IFERROR(ROUNDDOWN($V94,0),"")</f>
        <v>0</v>
      </c>
      <c r="AI92" s="173" t="s">
        <v>181</v>
      </c>
      <c r="AJ92" s="174" t="str">
        <f>IF(P94="","",P94)</f>
        <v/>
      </c>
      <c r="AK92" s="156"/>
      <c r="AL92" s="175" t="str">
        <f>IF(S94="","",S94)</f>
        <v/>
      </c>
      <c r="AM92" s="176" t="s">
        <v>166</v>
      </c>
      <c r="AN92" s="500" t="str">
        <f t="shared" ref="AN92" si="225">IF(S94="","",ROUNDUP((AL92/$S$4*$S$6),0))</f>
        <v/>
      </c>
      <c r="AO92" s="501"/>
    </row>
    <row r="93" spans="1:41">
      <c r="A93" s="26"/>
      <c r="B93" s="26"/>
      <c r="C93" s="511"/>
      <c r="D93" s="506"/>
      <c r="E93" s="520"/>
      <c r="F93" s="509"/>
      <c r="G93" s="578"/>
      <c r="H93" s="105"/>
      <c r="I93" s="517"/>
      <c r="J93" s="514"/>
      <c r="K93" s="542"/>
      <c r="L93" s="479" t="s">
        <v>183</v>
      </c>
      <c r="M93" s="480"/>
      <c r="N93" s="480"/>
      <c r="O93" s="480"/>
      <c r="P93" s="480"/>
      <c r="Q93" s="480"/>
      <c r="R93" s="481"/>
      <c r="S93" s="547" t="s">
        <v>162</v>
      </c>
      <c r="T93" s="548"/>
      <c r="U93" s="549"/>
      <c r="V93" s="536" t="s">
        <v>221</v>
      </c>
      <c r="W93" s="537"/>
      <c r="X93" s="538"/>
      <c r="Y93" s="258"/>
      <c r="Z93" s="179"/>
      <c r="AA93" s="136" t="s">
        <v>163</v>
      </c>
      <c r="AB93" s="116"/>
      <c r="AC93" s="116"/>
      <c r="AD93" s="180"/>
      <c r="AE93" s="181"/>
      <c r="AF93" s="181"/>
      <c r="AG93" s="115"/>
      <c r="AH93" s="164"/>
      <c r="AI93" s="183"/>
      <c r="AJ93" s="184"/>
      <c r="AK93" s="156"/>
      <c r="AL93" s="156"/>
      <c r="AM93" s="156"/>
      <c r="AN93" s="156"/>
      <c r="AO93" s="162"/>
    </row>
    <row r="94" spans="1:41">
      <c r="A94" s="26"/>
      <c r="B94" s="26"/>
      <c r="C94" s="512"/>
      <c r="D94" s="507"/>
      <c r="E94" s="521"/>
      <c r="F94" s="510"/>
      <c r="G94" s="579"/>
      <c r="H94" s="106"/>
      <c r="I94" s="518"/>
      <c r="J94" s="515"/>
      <c r="K94" s="543"/>
      <c r="L94" s="118" t="s">
        <v>164</v>
      </c>
      <c r="M94" s="25"/>
      <c r="N94" s="33" t="s">
        <v>160</v>
      </c>
      <c r="O94" s="25"/>
      <c r="P94" s="528"/>
      <c r="Q94" s="528"/>
      <c r="R94" s="529"/>
      <c r="S94" s="530"/>
      <c r="T94" s="531"/>
      <c r="U94" s="532"/>
      <c r="V94" s="533"/>
      <c r="W94" s="534"/>
      <c r="X94" s="535"/>
      <c r="Y94" s="259"/>
      <c r="Z94" s="185"/>
      <c r="AA94" s="137">
        <f t="shared" ref="AA94" si="226">IFERROR(IF(I91="",P94+(ROUNDUP((S94/$S$4*$S$6),0))+V94,P94+(ROUNDUP((S94/$S$4*$S$6),0))+IFERROR(ROUNDUP(($V$4/$AA$11),0),"0")+IFERROR(ROUNDUP(($V$6/$AA$11),0),"0")+V94),"")</f>
        <v>0</v>
      </c>
      <c r="AB94" s="116"/>
      <c r="AC94" s="116"/>
      <c r="AD94" s="180"/>
      <c r="AE94" s="116"/>
      <c r="AF94" s="116"/>
      <c r="AG94" s="115"/>
      <c r="AH94" s="164"/>
      <c r="AI94" s="183"/>
      <c r="AJ94" s="184"/>
      <c r="AK94" s="156"/>
      <c r="AL94" s="116"/>
      <c r="AM94" s="116"/>
      <c r="AN94" s="116"/>
      <c r="AO94" s="186"/>
    </row>
    <row r="95" spans="1:41">
      <c r="A95" s="26"/>
      <c r="B95" s="26"/>
      <c r="C95" s="505">
        <f t="shared" ref="C95" si="227">C91+1</f>
        <v>45402</v>
      </c>
      <c r="D95" s="505" t="str">
        <f>IFERROR(INDEX('管理リスト(祝祭日)'!$K$3:$K$32,MATCH(C95,'管理リスト(祝祭日)'!$L$3:$L$32,0)),"")</f>
        <v/>
      </c>
      <c r="E95" s="519">
        <f t="shared" ref="E95" si="228">IF(D95="",F95,D95)</f>
        <v>7</v>
      </c>
      <c r="F95" s="508">
        <f t="shared" ref="F95" si="229">WEEKDAY(C95,1)</f>
        <v>7</v>
      </c>
      <c r="G95" s="577"/>
      <c r="H95" s="108" t="str">
        <f>IF(G95="欠勤","",IF(OR(G95="有給休暇",G95="派遣先休業日",G95="振替休日",G95="代休"),G95,IF(OR(M96&lt;&gt;"",M95&lt;&gt;""),"個別契約の業務",IF(OR(D95=1,E95=1,E95=7),"","協定就業日"))))</f>
        <v/>
      </c>
      <c r="I95" s="516" t="str">
        <f>IF(AND(M95="",M96=""),"",IF(H95="個別契約の業務","※",""))</f>
        <v/>
      </c>
      <c r="J95" s="513" t="str">
        <f t="shared" ref="J95" si="230">IF(AND(M95="",M96=""),"",IF(OR(M95&gt;TIMEVALUE("19:59"),M96&gt;TIMEVALUE("19:59")),"","∇"))</f>
        <v/>
      </c>
      <c r="K95" s="541" t="str">
        <f t="shared" ref="K95" si="231">IF(AND(M95="",M96=""),"",IF(OR(M95&gt;TIMEVALUE("19:59"),M96&gt;TIMEVALUE("19:59")),"★",""))</f>
        <v/>
      </c>
      <c r="L95" s="59" t="s">
        <v>159</v>
      </c>
      <c r="M95" s="338"/>
      <c r="N95" s="60" t="s">
        <v>160</v>
      </c>
      <c r="O95" s="337"/>
      <c r="P95" s="335" t="str">
        <f>IF(OR(H95&lt;&gt;"個別契約の業務",G95="",M95="",O95=""),"",IF(O95-M95&lt;0,O95-M95+1-IF(AND(M95&lt;TIMEVALUE("12:00"),O95+1&gt;TIMEVALUE("12:59")),"1:00",0),O95-M95-IF(AND(M95&lt;TIMEVALUE("12:00"),O95&gt;TIMEVALUE("12:59")),"1:00",0)))</f>
        <v/>
      </c>
      <c r="Q95" s="63" t="s">
        <v>161</v>
      </c>
      <c r="R95" s="64" t="str">
        <f t="shared" ref="R95" si="232">IF(OR(G95="",M95="",O95=""),"",$P$4/8*(P95/("1：00")))</f>
        <v/>
      </c>
      <c r="S95" s="335" t="str">
        <f>IF(OR(H95&lt;&gt;"個別契約の業務",G95="",M95="",O95=""),"",IF(P95-TIME(8,0,0)&lt;0,0,P95-TIME(8,0,0)))</f>
        <v/>
      </c>
      <c r="T95" s="63" t="s">
        <v>161</v>
      </c>
      <c r="U95" s="65" t="str">
        <f t="shared" ref="U95" si="233">IF(OR(G95="",M95="",O95="",S95=""),"",(($P$4/8*S95)/"1:00"*0.25))</f>
        <v/>
      </c>
      <c r="V95" s="335" t="str">
        <f>IF(OR(H95&lt;&gt;"個別契約の業務",G95="",M95="",O95=""),"",IF(OR(O95&lt;TIMEVALUE("5:00"),O95&gt;TIMEVALUE("22:00")),IF(O95-M95&lt;0,IF(AND(M95&lt;TIMEVALUE("22:01"),O95+1&gt;TIMEVALUE("22:00")),O95+1-"22:00",0)+IF(AND(M95&gt;TIMEVALUE("22:00"),O95+1&gt;TIMEVALUE("22:00")),O95+1-M95,0),IF(AND(M95&lt;TIMEVALUE("22:01"),O95&gt;TIMEVALUE("22:00")),O95-"22:00",0))+IF(AND(M95&lt;TIMEVALUE("5:00"),O95&gt;TIMEVALUE("0:00")),O95-M95,0),IF(O95-M95&lt;0,IF(AND(M95&lt;TIMEVALUE("22:01"),O95+1&gt;TIMEVALUE("22:00")),"29:00"-"22:00",0)+IF(AND(M95&gt;TIMEVALUE("22:00"),O95+1&gt;TIMEVALUE("22:00")),"29:00"-M95,0),IF(AND(M95&lt;TIMEVALUE("22:01"),O95&gt;TIMEVALUE("22:00")),"29:00"-"22:00",0))+IF(AND(M95&lt;TIMEVALUE("5:00"),O95&gt;TIMEVALUE("0:00")),"29:00"-M95,0)))</f>
        <v/>
      </c>
      <c r="W95" s="63" t="s">
        <v>161</v>
      </c>
      <c r="X95" s="424" t="str">
        <f t="shared" ref="X95" si="234">IF(OR(G95="",M95="",O95=""),"",(($P$4/8*0.25*V95)/"1:00"))</f>
        <v/>
      </c>
      <c r="Y95" s="257"/>
      <c r="Z95" s="146"/>
      <c r="AA95" s="134" t="str">
        <f t="shared" si="130"/>
        <v/>
      </c>
      <c r="AB95" s="116"/>
      <c r="AC95" s="143" t="str">
        <f>IF(OR(P95="",P95&gt;=TIME(8,0,0)),"",TIME(8,0,0)-P95)</f>
        <v/>
      </c>
      <c r="AD95" s="166" t="str">
        <f>S95</f>
        <v/>
      </c>
      <c r="AE95" s="167"/>
      <c r="AF95" s="167" t="str">
        <f>V95</f>
        <v/>
      </c>
      <c r="AG95" s="218" t="s">
        <v>223</v>
      </c>
      <c r="AH95" s="168"/>
      <c r="AI95" s="168"/>
      <c r="AJ95" s="169"/>
      <c r="AK95" s="116"/>
      <c r="AL95" s="502" t="s">
        <v>167</v>
      </c>
      <c r="AM95" s="503"/>
      <c r="AN95" s="502" t="s">
        <v>193</v>
      </c>
      <c r="AO95" s="503"/>
    </row>
    <row r="96" spans="1:41">
      <c r="A96" s="26"/>
      <c r="B96" s="26"/>
      <c r="C96" s="511"/>
      <c r="D96" s="506"/>
      <c r="E96" s="520"/>
      <c r="F96" s="509"/>
      <c r="G96" s="578"/>
      <c r="H96" s="92"/>
      <c r="I96" s="517"/>
      <c r="J96" s="514"/>
      <c r="K96" s="542"/>
      <c r="L96" s="58" t="s">
        <v>184</v>
      </c>
      <c r="M96" s="339"/>
      <c r="N96" s="61" t="s">
        <v>160</v>
      </c>
      <c r="O96" s="340"/>
      <c r="P96" s="336" t="str">
        <f>IF(OR(H95&lt;&gt;"個別契約の業務",G95="",M96="",O96=""),"",IF(O96-M96&lt;0,O96-M96+1-IF(AND(M96&lt;TIMEVALUE("12:00"),O96+1&gt;TIMEVALUE("12:59")),"1:00",0),O96-M96-IF(AND(M96&lt;TIMEVALUE("12:00"),O96&gt;TIMEVALUE("12:59")),"1:00",0)))</f>
        <v/>
      </c>
      <c r="Q96" s="66" t="s">
        <v>161</v>
      </c>
      <c r="R96" s="67" t="str">
        <f t="shared" ref="R96" si="235">IF(OR(G95="",M96="",O96=""),"",$P$6/8*(P96/("1：00")))</f>
        <v/>
      </c>
      <c r="S96" s="336" t="str">
        <f>IF(OR(H95&lt;&gt;"個別契約の業務",G95="",M96="",O96=""),"",IF(P96-TIME(8,0,0)&lt;0,0,P96-TIME(8,0,0)))</f>
        <v/>
      </c>
      <c r="T96" s="66" t="s">
        <v>161</v>
      </c>
      <c r="U96" s="68" t="str">
        <f t="shared" ref="U96" si="236">IF(OR(G95="",M96="",O96="",S96=""),"",(($P$6/8*S96)/"1:00"*0))</f>
        <v/>
      </c>
      <c r="V96" s="336" t="str">
        <f>IF(OR(H95&lt;&gt;"個別契約の業務",G95="",M96="",O96=""),"",IF(OR(O96&lt;TIMEVALUE("5:00"),O96&gt;TIMEVALUE("22:00")),IF(O96-M96&lt;0,IF(AND(M96&lt;TIMEVALUE("22:01"),O96+1&gt;TIMEVALUE("22:00")),O96+1-"22:00",0)+IF(AND(M96&gt;TIMEVALUE("22:00"),O96+1&gt;TIMEVALUE("22:00")),O96+1-M96,0),IF(AND(M96&lt;TIMEVALUE("22:01"),O96&gt;TIMEVALUE("22:00")),O96-"22:00",0))+IF(AND(M96&lt;TIMEVALUE("5:00"),O96&gt;TIMEVALUE("0:00")),O96-M96,0),IF(O96-M96&lt;0,IF(AND(M96&lt;TIMEVALUE("22:01"),O96+1&gt;TIMEVALUE("22:00")),"29:00"-"22:00",0)+IF(AND(M96&gt;TIMEVALUE("22:00"),O96+1&gt;TIMEVALUE("22:00")),"29:00"-M96,0),IF(AND(M96&lt;TIMEVALUE("22:01"),O96&gt;TIMEVALUE("22:00")),"29:00"-"22:00",0))+IF(AND(M96&lt;TIMEVALUE("5:00"),O96&gt;TIMEVALUE("0:00")),"29:00"-M96,0)))</f>
        <v/>
      </c>
      <c r="W96" s="66" t="s">
        <v>161</v>
      </c>
      <c r="X96" s="425" t="str">
        <f t="shared" ref="X96" si="237">IF(OR(G95="",M96="",O96=""),"",(($P$4/8*0.25*V96)/"1:00"))</f>
        <v/>
      </c>
      <c r="Y96" s="257"/>
      <c r="Z96" s="146"/>
      <c r="AA96" s="135" t="str">
        <f t="shared" si="134"/>
        <v/>
      </c>
      <c r="AB96" s="116"/>
      <c r="AC96" s="143" t="str">
        <f>IF(OR(P96="",P96&gt;=TIME(8,0,0)),"",TIME(8,0,0)-P96)</f>
        <v/>
      </c>
      <c r="AD96" s="166"/>
      <c r="AE96" s="167" t="str">
        <f>S96</f>
        <v/>
      </c>
      <c r="AF96" s="167" t="str">
        <f>V96</f>
        <v/>
      </c>
      <c r="AG96" s="217" t="s">
        <v>221</v>
      </c>
      <c r="AH96" s="172">
        <f>IFERROR(ROUNDDOWN($V98,0),"")</f>
        <v>0</v>
      </c>
      <c r="AI96" s="173" t="s">
        <v>181</v>
      </c>
      <c r="AJ96" s="174" t="str">
        <f>IF(P98="","",P98)</f>
        <v/>
      </c>
      <c r="AK96" s="156"/>
      <c r="AL96" s="175" t="str">
        <f>IF(S98="","",S98)</f>
        <v/>
      </c>
      <c r="AM96" s="176" t="s">
        <v>166</v>
      </c>
      <c r="AN96" s="500" t="str">
        <f t="shared" ref="AN96" si="238">IF(S98="","",ROUNDUP((AL96/$S$4*$S$6),0))</f>
        <v/>
      </c>
      <c r="AO96" s="501"/>
    </row>
    <row r="97" spans="1:41" ht="13.5" customHeight="1">
      <c r="A97" s="26"/>
      <c r="B97" s="26"/>
      <c r="C97" s="511"/>
      <c r="D97" s="506"/>
      <c r="E97" s="520"/>
      <c r="F97" s="509"/>
      <c r="G97" s="578"/>
      <c r="H97" s="105"/>
      <c r="I97" s="517"/>
      <c r="J97" s="514"/>
      <c r="K97" s="542"/>
      <c r="L97" s="482" t="s">
        <v>183</v>
      </c>
      <c r="M97" s="483"/>
      <c r="N97" s="483"/>
      <c r="O97" s="483"/>
      <c r="P97" s="483"/>
      <c r="Q97" s="483"/>
      <c r="R97" s="484"/>
      <c r="S97" s="544" t="s">
        <v>162</v>
      </c>
      <c r="T97" s="545"/>
      <c r="U97" s="546"/>
      <c r="V97" s="525" t="s">
        <v>221</v>
      </c>
      <c r="W97" s="526"/>
      <c r="X97" s="527"/>
      <c r="Y97" s="258"/>
      <c r="Z97" s="179"/>
      <c r="AA97" s="136" t="s">
        <v>163</v>
      </c>
      <c r="AB97" s="116"/>
      <c r="AC97" s="116"/>
      <c r="AD97" s="180"/>
      <c r="AE97" s="181"/>
      <c r="AF97" s="181"/>
      <c r="AG97" s="115"/>
      <c r="AH97" s="164"/>
      <c r="AI97" s="183"/>
      <c r="AJ97" s="184"/>
      <c r="AK97" s="156"/>
      <c r="AL97" s="156"/>
      <c r="AM97" s="156"/>
      <c r="AN97" s="156"/>
      <c r="AO97" s="162"/>
    </row>
    <row r="98" spans="1:41" ht="15" customHeight="1">
      <c r="A98" s="26"/>
      <c r="B98" s="26"/>
      <c r="C98" s="512"/>
      <c r="D98" s="507"/>
      <c r="E98" s="521"/>
      <c r="F98" s="510"/>
      <c r="G98" s="579"/>
      <c r="H98" s="106"/>
      <c r="I98" s="518"/>
      <c r="J98" s="515"/>
      <c r="K98" s="543"/>
      <c r="L98" s="147" t="s">
        <v>164</v>
      </c>
      <c r="M98" s="25"/>
      <c r="N98" s="62" t="s">
        <v>160</v>
      </c>
      <c r="O98" s="25"/>
      <c r="P98" s="528"/>
      <c r="Q98" s="528"/>
      <c r="R98" s="529"/>
      <c r="S98" s="530"/>
      <c r="T98" s="531"/>
      <c r="U98" s="532"/>
      <c r="V98" s="533"/>
      <c r="W98" s="534"/>
      <c r="X98" s="535"/>
      <c r="Y98" s="259"/>
      <c r="Z98" s="185"/>
      <c r="AA98" s="137">
        <f t="shared" ref="AA98" si="239">IFERROR(IF(I95="",P98+(ROUNDUP((S98/$S$4*$S$6),0))+V98,P98+(ROUNDUP((S98/$S$4*$S$6),0))+IFERROR(ROUNDUP(($V$4/$AA$11),0),"0")+IFERROR(ROUNDUP(($V$6/$AA$11),0),"0")+V98),"")</f>
        <v>0</v>
      </c>
      <c r="AB98" s="116"/>
      <c r="AC98" s="116"/>
      <c r="AD98" s="180"/>
      <c r="AE98" s="116"/>
      <c r="AF98" s="116"/>
      <c r="AG98" s="115"/>
      <c r="AH98" s="164"/>
      <c r="AI98" s="183"/>
      <c r="AJ98" s="184"/>
      <c r="AK98" s="156"/>
      <c r="AL98" s="116"/>
      <c r="AM98" s="116"/>
      <c r="AN98" s="116"/>
      <c r="AO98" s="186"/>
    </row>
    <row r="99" spans="1:41" ht="15" customHeight="1">
      <c r="A99" s="26"/>
      <c r="B99" s="26"/>
      <c r="C99" s="505">
        <f t="shared" ref="C99" si="240">C95+1</f>
        <v>45403</v>
      </c>
      <c r="D99" s="505" t="str">
        <f>IFERROR(INDEX('管理リスト(祝祭日)'!$K$3:$K$32,MATCH(C99,'管理リスト(祝祭日)'!$L$3:$L$32,0)),"")</f>
        <v/>
      </c>
      <c r="E99" s="519">
        <f t="shared" ref="E99" si="241">IF(D99="",F99,D99)</f>
        <v>1</v>
      </c>
      <c r="F99" s="508">
        <f t="shared" ref="F99" si="242">WEEKDAY(C99,1)</f>
        <v>1</v>
      </c>
      <c r="G99" s="577"/>
      <c r="H99" s="104" t="str">
        <f>IF(G99="欠勤","",IF(OR(G99="有給休暇",G99="派遣先休業日",G99="振替休日",G99="代休"),G99,IF(OR(M100&lt;&gt;"",M99&lt;&gt;""),"個別契約の業務",IF(OR(D99=1,E99=1,E99=7),"","協定就業日"))))</f>
        <v/>
      </c>
      <c r="I99" s="516" t="str">
        <f>IF(AND(M99="",M100=""),"",IF(H99="個別契約の業務","※",""))</f>
        <v/>
      </c>
      <c r="J99" s="513" t="str">
        <f t="shared" ref="J99" si="243">IF(AND(M99="",M100=""),"",IF(OR(M99&gt;TIMEVALUE("19:59"),M100&gt;TIMEVALUE("19:59")),"","∇"))</f>
        <v/>
      </c>
      <c r="K99" s="541" t="str">
        <f t="shared" ref="K99" si="244">IF(AND(M99="",M100=""),"",IF(OR(M99&gt;TIMEVALUE("19:59"),M100&gt;TIMEVALUE("19:59")),"★",""))</f>
        <v/>
      </c>
      <c r="L99" s="44" t="s">
        <v>159</v>
      </c>
      <c r="M99" s="338"/>
      <c r="N99" s="43" t="s">
        <v>160</v>
      </c>
      <c r="O99" s="337"/>
      <c r="P99" s="333" t="str">
        <f>IF(OR(H99&lt;&gt;"個別契約の業務",G99="",M99="",O99=""),"",IF(O99-M99&lt;0,O99-M99+1-IF(AND(M99&lt;TIMEVALUE("12:00"),O99+1&gt;TIMEVALUE("12:59")),"1:00",0),O99-M99-IF(AND(M99&lt;TIMEVALUE("12:00"),O99&gt;TIMEVALUE("12:59")),"1:00",0)))</f>
        <v/>
      </c>
      <c r="Q99" s="45" t="s">
        <v>161</v>
      </c>
      <c r="R99" s="36" t="str">
        <f t="shared" ref="R99" si="245">IF(OR(G99="",M99="",O99=""),"",$P$4/8*(P99/("1：00")))</f>
        <v/>
      </c>
      <c r="S99" s="333" t="str">
        <f>IF(OR(H99&lt;&gt;"個別契約の業務",G99="",M99="",O99=""),"",IF(P99-TIME(8,0,0)&lt;0,0,P99-TIME(8,0,0)))</f>
        <v/>
      </c>
      <c r="T99" s="45" t="s">
        <v>161</v>
      </c>
      <c r="U99" s="32" t="str">
        <f t="shared" ref="U99" si="246">IF(OR(G99="",M99="",O99="",S99=""),"",(($P$4/8*S99)/"1:00"*0.25))</f>
        <v/>
      </c>
      <c r="V99" s="333" t="str">
        <f>IF(OR(H99&lt;&gt;"個別契約の業務",G99="",M99="",O99=""),"",IF(OR(O99&lt;TIMEVALUE("5:00"),O99&gt;TIMEVALUE("22:00")),IF(O99-M99&lt;0,IF(AND(M99&lt;TIMEVALUE("22:01"),O99+1&gt;TIMEVALUE("22:00")),O99+1-"22:00",0)+IF(AND(M99&gt;TIMEVALUE("22:00"),O99+1&gt;TIMEVALUE("22:00")),O99+1-M99,0),IF(AND(M99&lt;TIMEVALUE("22:01"),O99&gt;TIMEVALUE("22:00")),O99-"22:00",0))+IF(AND(M99&lt;TIMEVALUE("5:00"),O99&gt;TIMEVALUE("0:00")),O99-M99,0),IF(O99-M99&lt;0,IF(AND(M99&lt;TIMEVALUE("22:01"),O99+1&gt;TIMEVALUE("22:00")),"29:00"-"22:00",0)+IF(AND(M99&gt;TIMEVALUE("22:00"),O99+1&gt;TIMEVALUE("22:00")),"29:00"-M99,0),IF(AND(M99&lt;TIMEVALUE("22:01"),O99&gt;TIMEVALUE("22:00")),"29:00"-"22:00",0))+IF(AND(M99&lt;TIMEVALUE("5:00"),O99&gt;TIMEVALUE("0:00")),"29:00"-M99,0)))</f>
        <v/>
      </c>
      <c r="W99" s="45" t="s">
        <v>161</v>
      </c>
      <c r="X99" s="422" t="str">
        <f t="shared" ref="X99" si="247">IF(OR(G99="",M99="",O99=""),"",(($P$4/8*0.25*V99)/"1:00"))</f>
        <v/>
      </c>
      <c r="Y99" s="257"/>
      <c r="Z99" s="146"/>
      <c r="AA99" s="134" t="str">
        <f t="shared" si="130"/>
        <v/>
      </c>
      <c r="AB99" s="116"/>
      <c r="AC99" s="143" t="str">
        <f>IF(OR(P99="",P99&gt;=TIME(8,0,0)),"",TIME(8,0,0)-P99)</f>
        <v/>
      </c>
      <c r="AD99" s="166" t="str">
        <f>S99</f>
        <v/>
      </c>
      <c r="AE99" s="167"/>
      <c r="AF99" s="167" t="str">
        <f>V99</f>
        <v/>
      </c>
      <c r="AG99" s="218" t="s">
        <v>223</v>
      </c>
      <c r="AH99" s="168"/>
      <c r="AI99" s="168"/>
      <c r="AJ99" s="169"/>
      <c r="AK99" s="116"/>
      <c r="AL99" s="502" t="s">
        <v>167</v>
      </c>
      <c r="AM99" s="503"/>
      <c r="AN99" s="502" t="s">
        <v>193</v>
      </c>
      <c r="AO99" s="503"/>
    </row>
    <row r="100" spans="1:41">
      <c r="A100" s="26"/>
      <c r="B100" s="26"/>
      <c r="C100" s="511"/>
      <c r="D100" s="506"/>
      <c r="E100" s="520"/>
      <c r="F100" s="509"/>
      <c r="G100" s="578"/>
      <c r="H100" s="92"/>
      <c r="I100" s="517"/>
      <c r="J100" s="514"/>
      <c r="K100" s="542"/>
      <c r="L100" s="49" t="s">
        <v>184</v>
      </c>
      <c r="M100" s="339"/>
      <c r="N100" s="54" t="s">
        <v>160</v>
      </c>
      <c r="O100" s="340"/>
      <c r="P100" s="334" t="str">
        <f>IF(OR(H99&lt;&gt;"個別契約の業務",G99="",M100="",O100=""),"",IF(O100-M100&lt;0,O100-M100+1-IF(AND(M100&lt;TIMEVALUE("12:00"),O100+1&gt;TIMEVALUE("12:59")),"1:00",0),O100-M100-IF(AND(M100&lt;TIMEVALUE("12:00"),O100&gt;TIMEVALUE("12:59")),"1:00",0)))</f>
        <v/>
      </c>
      <c r="Q100" s="55" t="s">
        <v>161</v>
      </c>
      <c r="R100" s="56" t="str">
        <f t="shared" ref="R100" si="248">IF(OR(G99="",M100="",O100=""),"",$P$6/8*(P100/("1：00")))</f>
        <v/>
      </c>
      <c r="S100" s="334" t="str">
        <f>IF(OR(H99&lt;&gt;"個別契約の業務",G99="",M100="",O100=""),"",IF(P100-TIME(8,0,0)&lt;0,0,P100-TIME(8,0,0)))</f>
        <v/>
      </c>
      <c r="T100" s="55" t="s">
        <v>161</v>
      </c>
      <c r="U100" s="57" t="str">
        <f t="shared" ref="U100" si="249">IF(OR(G99="",M100="",O100="",S100=""),"",(($P$6/8*S100)/"1:00"*0))</f>
        <v/>
      </c>
      <c r="V100" s="334" t="str">
        <f>IF(OR(H99&lt;&gt;"個別契約の業務",G99="",M100="",O100=""),"",IF(OR(O100&lt;TIMEVALUE("5:00"),O100&gt;TIMEVALUE("22:00")),IF(O100-M100&lt;0,IF(AND(M100&lt;TIMEVALUE("22:01"),O100+1&gt;TIMEVALUE("22:00")),O100+1-"22:00",0)+IF(AND(M100&gt;TIMEVALUE("22:00"),O100+1&gt;TIMEVALUE("22:00")),O100+1-M100,0),IF(AND(M100&lt;TIMEVALUE("22:01"),O100&gt;TIMEVALUE("22:00")),O100-"22:00",0))+IF(AND(M100&lt;TIMEVALUE("5:00"),O100&gt;TIMEVALUE("0:00")),O100-M100,0),IF(O100-M100&lt;0,IF(AND(M100&lt;TIMEVALUE("22:01"),O100+1&gt;TIMEVALUE("22:00")),"29:00"-"22:00",0)+IF(AND(M100&gt;TIMEVALUE("22:00"),O100+1&gt;TIMEVALUE("22:00")),"29:00"-M100,0),IF(AND(M100&lt;TIMEVALUE("22:01"),O100&gt;TIMEVALUE("22:00")),"29:00"-"22:00",0))+IF(AND(M100&lt;TIMEVALUE("5:00"),O100&gt;TIMEVALUE("0:00")),"29:00"-M100,0)))</f>
        <v/>
      </c>
      <c r="W100" s="55" t="s">
        <v>161</v>
      </c>
      <c r="X100" s="423" t="str">
        <f t="shared" ref="X100" si="250">IF(OR(G99="",M100="",O100=""),"",(($P$4/8*0.25*V100)/"1:00"))</f>
        <v/>
      </c>
      <c r="Y100" s="257"/>
      <c r="Z100" s="146"/>
      <c r="AA100" s="135" t="str">
        <f t="shared" si="134"/>
        <v/>
      </c>
      <c r="AB100" s="116"/>
      <c r="AC100" s="143" t="str">
        <f>IF(OR(P100="",P100&gt;=TIME(8,0,0)),"",TIME(8,0,0)-P100)</f>
        <v/>
      </c>
      <c r="AD100" s="166"/>
      <c r="AE100" s="167" t="str">
        <f>S100</f>
        <v/>
      </c>
      <c r="AF100" s="167" t="str">
        <f>V100</f>
        <v/>
      </c>
      <c r="AG100" s="217" t="s">
        <v>221</v>
      </c>
      <c r="AH100" s="172">
        <f>IFERROR(ROUNDDOWN($V102,0),"")</f>
        <v>0</v>
      </c>
      <c r="AI100" s="173" t="s">
        <v>181</v>
      </c>
      <c r="AJ100" s="174" t="str">
        <f>IF(P102="","",P102)</f>
        <v/>
      </c>
      <c r="AK100" s="156"/>
      <c r="AL100" s="175" t="str">
        <f>IF(S102="","",S102)</f>
        <v/>
      </c>
      <c r="AM100" s="176" t="s">
        <v>166</v>
      </c>
      <c r="AN100" s="500" t="str">
        <f t="shared" ref="AN100" si="251">IF(S102="","",ROUNDUP((AL100/$S$4*$S$6),0))</f>
        <v/>
      </c>
      <c r="AO100" s="501"/>
    </row>
    <row r="101" spans="1:41" ht="12" customHeight="1">
      <c r="A101" s="26"/>
      <c r="B101" s="26"/>
      <c r="C101" s="511"/>
      <c r="D101" s="506"/>
      <c r="E101" s="520"/>
      <c r="F101" s="509"/>
      <c r="G101" s="578"/>
      <c r="H101" s="105"/>
      <c r="I101" s="517"/>
      <c r="J101" s="514"/>
      <c r="K101" s="542"/>
      <c r="L101" s="479" t="s">
        <v>183</v>
      </c>
      <c r="M101" s="480"/>
      <c r="N101" s="480"/>
      <c r="O101" s="480"/>
      <c r="P101" s="480"/>
      <c r="Q101" s="480"/>
      <c r="R101" s="481"/>
      <c r="S101" s="547" t="s">
        <v>162</v>
      </c>
      <c r="T101" s="548"/>
      <c r="U101" s="549"/>
      <c r="V101" s="536" t="s">
        <v>221</v>
      </c>
      <c r="W101" s="537"/>
      <c r="X101" s="538"/>
      <c r="Y101" s="258"/>
      <c r="Z101" s="179"/>
      <c r="AA101" s="136" t="s">
        <v>163</v>
      </c>
      <c r="AB101" s="116"/>
      <c r="AC101" s="116"/>
      <c r="AD101" s="180"/>
      <c r="AE101" s="181"/>
      <c r="AF101" s="181"/>
      <c r="AG101" s="115"/>
      <c r="AH101" s="164"/>
      <c r="AI101" s="183"/>
      <c r="AJ101" s="184"/>
      <c r="AK101" s="156"/>
      <c r="AL101" s="156"/>
      <c r="AM101" s="156"/>
      <c r="AN101" s="156"/>
      <c r="AO101" s="162"/>
    </row>
    <row r="102" spans="1:41">
      <c r="A102" s="26"/>
      <c r="B102" s="26"/>
      <c r="C102" s="512"/>
      <c r="D102" s="507"/>
      <c r="E102" s="521"/>
      <c r="F102" s="510"/>
      <c r="G102" s="579"/>
      <c r="H102" s="106"/>
      <c r="I102" s="518"/>
      <c r="J102" s="515"/>
      <c r="K102" s="543"/>
      <c r="L102" s="118" t="s">
        <v>164</v>
      </c>
      <c r="M102" s="25"/>
      <c r="N102" s="33" t="s">
        <v>160</v>
      </c>
      <c r="O102" s="25"/>
      <c r="P102" s="528"/>
      <c r="Q102" s="528"/>
      <c r="R102" s="529"/>
      <c r="S102" s="530"/>
      <c r="T102" s="531"/>
      <c r="U102" s="532"/>
      <c r="V102" s="533"/>
      <c r="W102" s="534"/>
      <c r="X102" s="535"/>
      <c r="Y102" s="259"/>
      <c r="Z102" s="185"/>
      <c r="AA102" s="137">
        <f t="shared" ref="AA102" si="252">IFERROR(IF(I99="",P102+(ROUNDUP((S102/$S$4*$S$6),0))+V102,P102+(ROUNDUP((S102/$S$4*$S$6),0))+IFERROR(ROUNDUP(($V$4/$AA$11),0),"0")+IFERROR(ROUNDUP(($V$6/$AA$11),0),"0")+V102),"")</f>
        <v>0</v>
      </c>
      <c r="AB102" s="116"/>
      <c r="AC102" s="116"/>
      <c r="AD102" s="180"/>
      <c r="AE102" s="116"/>
      <c r="AF102" s="116"/>
      <c r="AG102" s="115"/>
      <c r="AH102" s="164"/>
      <c r="AI102" s="183"/>
      <c r="AJ102" s="184"/>
      <c r="AK102" s="156"/>
      <c r="AL102" s="116"/>
      <c r="AM102" s="116"/>
      <c r="AN102" s="116"/>
      <c r="AO102" s="186"/>
    </row>
    <row r="103" spans="1:41" ht="12" hidden="1" customHeight="1">
      <c r="A103" s="26"/>
      <c r="B103" s="26"/>
      <c r="C103" s="263"/>
      <c r="D103" s="263"/>
      <c r="E103" s="84"/>
      <c r="F103" s="263"/>
      <c r="G103" s="84"/>
      <c r="H103" s="85"/>
      <c r="I103" s="85"/>
      <c r="J103" s="86"/>
      <c r="K103" s="86"/>
      <c r="L103" s="87"/>
      <c r="M103" s="88"/>
      <c r="N103" s="89"/>
      <c r="O103" s="88"/>
      <c r="P103" s="74">
        <f>SUM(P63:P64)+SUM(P67:P68)+SUM(P71:P72)+SUM(P75:P76)+SUM(P79:P80)+SUM(P83:P84)+SUM(P87:P88)+SUM(P91:P92)+SUM(P95:P96)+SUM(P99:P100)</f>
        <v>0</v>
      </c>
      <c r="Q103" s="75" t="s">
        <v>170</v>
      </c>
      <c r="R103" s="75"/>
      <c r="S103" s="74">
        <f>SUM(S63:S64)+SUM(S67:S68)+SUM(S71:S72)+SUM(S75:S76)+SUM(S79:S80)+SUM(S83:S84)+SUM(S87:S88)+SUM(S91:S92)+SUM(S95:S96)+SUM(S99:S100)</f>
        <v>0</v>
      </c>
      <c r="T103" s="75" t="s">
        <v>170</v>
      </c>
      <c r="U103" s="78"/>
      <c r="V103" s="74">
        <f>SUM(V63:V64)+SUM(V67:V68)+SUM(V71:V72)+SUM(V75:V76)+SUM(V79:V80)+SUM(V83:V84)+SUM(V87:V88)+SUM(V91:V92)+SUM(V95:V96)+SUM(V99:V100)</f>
        <v>0</v>
      </c>
      <c r="W103" s="75" t="s">
        <v>170</v>
      </c>
      <c r="X103" s="79"/>
      <c r="Y103" s="260"/>
      <c r="Z103" s="188"/>
      <c r="AA103" s="138"/>
      <c r="AB103" s="116"/>
      <c r="AC103" s="116"/>
      <c r="AD103" s="180"/>
      <c r="AE103" s="116"/>
      <c r="AF103" s="116"/>
      <c r="AG103" s="219"/>
      <c r="AH103" s="164"/>
      <c r="AI103" s="161"/>
      <c r="AJ103" s="184"/>
      <c r="AK103" s="116"/>
      <c r="AL103" s="116"/>
      <c r="AM103" s="116"/>
      <c r="AN103" s="116"/>
      <c r="AO103" s="162"/>
    </row>
    <row r="104" spans="1:41" ht="13.5" hidden="1" customHeight="1">
      <c r="A104" s="26"/>
      <c r="B104" s="26"/>
      <c r="C104" s="264"/>
      <c r="D104" s="264"/>
      <c r="E104" s="94"/>
      <c r="F104" s="264"/>
      <c r="G104" s="94"/>
      <c r="H104" s="95"/>
      <c r="I104" s="95"/>
      <c r="J104" s="96"/>
      <c r="K104" s="96"/>
      <c r="L104" s="29"/>
      <c r="M104" s="97"/>
      <c r="N104" s="98"/>
      <c r="O104" s="97"/>
      <c r="P104" s="99"/>
      <c r="Q104" s="100"/>
      <c r="R104" s="100"/>
      <c r="S104" s="99"/>
      <c r="T104" s="100"/>
      <c r="U104" s="103"/>
      <c r="V104" s="99"/>
      <c r="W104" s="100"/>
      <c r="X104" s="426"/>
      <c r="Y104" s="260"/>
      <c r="Z104" s="189"/>
      <c r="AA104" s="139"/>
      <c r="AB104" s="116"/>
      <c r="AC104" s="116"/>
      <c r="AD104" s="180"/>
      <c r="AE104" s="116"/>
      <c r="AF104" s="116"/>
      <c r="AG104" s="220"/>
      <c r="AH104" s="164"/>
      <c r="AI104" s="163"/>
      <c r="AJ104" s="184"/>
      <c r="AK104" s="116"/>
      <c r="AL104" s="156"/>
      <c r="AM104" s="156"/>
      <c r="AN104" s="156"/>
      <c r="AO104" s="162"/>
    </row>
    <row r="105" spans="1:41" ht="13.5" hidden="1" customHeight="1">
      <c r="A105" s="26"/>
      <c r="B105" s="26"/>
      <c r="C105" s="81"/>
      <c r="D105" s="81"/>
      <c r="E105" s="80"/>
      <c r="F105" s="81"/>
      <c r="G105" s="80"/>
      <c r="H105" s="90"/>
      <c r="I105" s="90"/>
      <c r="J105" s="80"/>
      <c r="K105" s="80"/>
      <c r="L105" s="81"/>
      <c r="M105" s="83"/>
      <c r="N105" s="83"/>
      <c r="O105" s="83"/>
      <c r="P105" s="71"/>
      <c r="Q105" s="72"/>
      <c r="R105" s="72"/>
      <c r="S105" s="73"/>
      <c r="T105" s="72"/>
      <c r="U105" s="72"/>
      <c r="V105" s="47"/>
      <c r="W105" s="90" t="s">
        <v>142</v>
      </c>
      <c r="X105" s="427"/>
      <c r="Y105" s="261"/>
      <c r="Z105" s="144"/>
      <c r="AA105" s="140">
        <f>SUM(AA63:AA102)</f>
        <v>0</v>
      </c>
      <c r="AB105" s="116"/>
      <c r="AC105" s="116"/>
      <c r="AD105" s="167"/>
      <c r="AE105" s="167"/>
      <c r="AF105" s="167"/>
      <c r="AG105" s="220"/>
      <c r="AH105" s="164"/>
      <c r="AI105" s="163"/>
      <c r="AJ105" s="184"/>
      <c r="AK105" s="116"/>
      <c r="AL105" s="116"/>
      <c r="AM105" s="116"/>
      <c r="AN105" s="116"/>
      <c r="AO105" s="162"/>
    </row>
    <row r="106" spans="1:41">
      <c r="A106" s="26"/>
      <c r="B106" s="26"/>
      <c r="C106" s="505">
        <f>C99+1</f>
        <v>45404</v>
      </c>
      <c r="D106" s="505" t="str">
        <f>IFERROR(INDEX('管理リスト(祝祭日)'!$K$3:$K$32,MATCH(C106,'管理リスト(祝祭日)'!$L$3:$L$32,0)),"")</f>
        <v/>
      </c>
      <c r="E106" s="519">
        <f t="shared" ref="E106" si="253">IF(D106="",F106,D106)</f>
        <v>2</v>
      </c>
      <c r="F106" s="508">
        <f t="shared" ref="F106" si="254">WEEKDAY(C106,1)</f>
        <v>2</v>
      </c>
      <c r="G106" s="577"/>
      <c r="H106" s="108" t="str">
        <f>IF(G106="欠勤","",IF(OR(G106="有給休暇",G106="派遣先休業日",G106="振替休日",G106="代休"),G106,IF(OR(M107&lt;&gt;"",M106&lt;&gt;""),"個別契約の業務",IF(OR(D106=1,E106=1,E106=7),"","協定就業日"))))</f>
        <v>協定就業日</v>
      </c>
      <c r="I106" s="516" t="str">
        <f>IF(AND(M106="",M107=""),"",IF(H106="個別契約の業務","※",""))</f>
        <v/>
      </c>
      <c r="J106" s="513" t="str">
        <f t="shared" ref="J106" si="255">IF(AND(M106="",M107=""),"",IF(OR(M106&gt;TIMEVALUE("19:59"),M107&gt;TIMEVALUE("19:59")),"","∇"))</f>
        <v/>
      </c>
      <c r="K106" s="541" t="str">
        <f t="shared" ref="K106" si="256">IF(AND(M106="",M107=""),"",IF(OR(M106&gt;TIMEVALUE("19:59"),M107&gt;TIMEVALUE("19:59")),"★",""))</f>
        <v/>
      </c>
      <c r="L106" s="59" t="s">
        <v>159</v>
      </c>
      <c r="M106" s="338"/>
      <c r="N106" s="60" t="s">
        <v>160</v>
      </c>
      <c r="O106" s="337"/>
      <c r="P106" s="335" t="str">
        <f>IF(OR(H106&lt;&gt;"個別契約の業務",G106="",M106="",O106=""),"",IF(O106-M106&lt;0,O106-M106+1-IF(AND(M106&lt;TIMEVALUE("12:00"),O106+1&gt;TIMEVALUE("12:59")),"1:00",0),O106-M106-IF(AND(M106&lt;TIMEVALUE("12:00"),O106&gt;TIMEVALUE("12:59")),"1:00",0)))</f>
        <v/>
      </c>
      <c r="Q106" s="63" t="s">
        <v>161</v>
      </c>
      <c r="R106" s="64" t="str">
        <f t="shared" ref="R106" si="257">IF(OR(G106="",M106="",O106=""),"",$P$4/8*(P106/("1：00")))</f>
        <v/>
      </c>
      <c r="S106" s="335" t="str">
        <f>IF(OR(H106&lt;&gt;"個別契約の業務",G106="",M106="",O106=""),"",IF(P106-TIME(8,0,0)&lt;0,0,P106-TIME(8,0,0)))</f>
        <v/>
      </c>
      <c r="T106" s="63" t="s">
        <v>161</v>
      </c>
      <c r="U106" s="65" t="str">
        <f t="shared" ref="U106" si="258">IF(OR(G106="",M106="",O106="",S106=""),"",(($P$4/8*S106)/"1:00"*0.25))</f>
        <v/>
      </c>
      <c r="V106" s="335" t="str">
        <f>IF(OR(H106&lt;&gt;"個別契約の業務",G106="",M106="",O106=""),"",IF(OR(O106&lt;TIMEVALUE("5:00"),O106&gt;TIMEVALUE("22:00")),IF(O106-M106&lt;0,IF(AND(M106&lt;TIMEVALUE("22:01"),O106+1&gt;TIMEVALUE("22:00")),O106+1-"22:00",0)+IF(AND(M106&gt;TIMEVALUE("22:00"),O106+1&gt;TIMEVALUE("22:00")),O106+1-M106,0),IF(AND(M106&lt;TIMEVALUE("22:01"),O106&gt;TIMEVALUE("22:00")),O106-"22:00",0))+IF(AND(M106&lt;TIMEVALUE("5:00"),O106&gt;TIMEVALUE("0:00")),O106-M106,0),IF(O106-M106&lt;0,IF(AND(M106&lt;TIMEVALUE("22:01"),O106+1&gt;TIMEVALUE("22:00")),"29:00"-"22:00",0)+IF(AND(M106&gt;TIMEVALUE("22:00"),O106+1&gt;TIMEVALUE("22:00")),"29:00"-M106,0),IF(AND(M106&lt;TIMEVALUE("22:01"),O106&gt;TIMEVALUE("22:00")),"29:00"-"22:00",0))+IF(AND(M106&lt;TIMEVALUE("5:00"),O106&gt;TIMEVALUE("0:00")),"29:00"-M106,0)))</f>
        <v/>
      </c>
      <c r="W106" s="63" t="s">
        <v>161</v>
      </c>
      <c r="X106" s="424" t="str">
        <f t="shared" ref="X106" si="259">IF(OR(G106="",M106="",O106=""),"",(($P$4/8*0.25*V106)/"1:00"))</f>
        <v/>
      </c>
      <c r="Y106" s="257"/>
      <c r="Z106" s="146"/>
      <c r="AA106" s="134" t="str">
        <f t="shared" ref="AA106:AA142" si="260">IFERROR(IF(OR(AND(H106="",H107="",H108="",H109=""),M106="",O106=""),"",R106+U106+X106),"")</f>
        <v/>
      </c>
      <c r="AB106" s="116"/>
      <c r="AC106" s="143" t="str">
        <f>IF(OR(P106="",P106&gt;=TIME(8,0,0)),"",TIME(8,0,0)-P106)</f>
        <v/>
      </c>
      <c r="AD106" s="166" t="str">
        <f>S106</f>
        <v/>
      </c>
      <c r="AE106" s="167"/>
      <c r="AF106" s="167" t="str">
        <f>V106</f>
        <v/>
      </c>
      <c r="AG106" s="218" t="s">
        <v>223</v>
      </c>
      <c r="AH106" s="168"/>
      <c r="AI106" s="168"/>
      <c r="AJ106" s="169"/>
      <c r="AK106" s="116"/>
      <c r="AL106" s="502" t="s">
        <v>167</v>
      </c>
      <c r="AM106" s="503"/>
      <c r="AN106" s="502" t="s">
        <v>193</v>
      </c>
      <c r="AO106" s="503"/>
    </row>
    <row r="107" spans="1:41">
      <c r="A107" s="26"/>
      <c r="B107" s="26"/>
      <c r="C107" s="511"/>
      <c r="D107" s="506"/>
      <c r="E107" s="520"/>
      <c r="F107" s="509"/>
      <c r="G107" s="578"/>
      <c r="H107" s="92"/>
      <c r="I107" s="517"/>
      <c r="J107" s="514"/>
      <c r="K107" s="542"/>
      <c r="L107" s="58" t="s">
        <v>184</v>
      </c>
      <c r="M107" s="339"/>
      <c r="N107" s="61" t="s">
        <v>160</v>
      </c>
      <c r="O107" s="340"/>
      <c r="P107" s="336" t="str">
        <f>IF(OR(H106&lt;&gt;"個別契約の業務",G106="",M107="",O107=""),"",IF(O107-M107&lt;0,O107-M107+1-IF(AND(M107&lt;TIMEVALUE("12:00"),O107+1&gt;TIMEVALUE("12:59")),"1:00",0),O107-M107-IF(AND(M107&lt;TIMEVALUE("12:00"),O107&gt;TIMEVALUE("12:59")),"1:00",0)))</f>
        <v/>
      </c>
      <c r="Q107" s="66" t="s">
        <v>161</v>
      </c>
      <c r="R107" s="67" t="str">
        <f t="shared" ref="R107" si="261">IF(OR(G106="",M107="",O107=""),"",$P$6/8*(P107/("1：00")))</f>
        <v/>
      </c>
      <c r="S107" s="336" t="str">
        <f>IF(OR(H106&lt;&gt;"個別契約の業務",G106="",M107="",O107=""),"",IF(P107-TIME(8,0,0)&lt;0,0,P107-TIME(8,0,0)))</f>
        <v/>
      </c>
      <c r="T107" s="66" t="s">
        <v>161</v>
      </c>
      <c r="U107" s="68" t="str">
        <f t="shared" ref="U107" si="262">IF(OR(G106="",M107="",O107="",S107=""),"",(($P$6/8*S107)/"1:00"*0))</f>
        <v/>
      </c>
      <c r="V107" s="336" t="str">
        <f>IF(OR(H106&lt;&gt;"個別契約の業務",G106="",M107="",O107=""),"",IF(OR(O107&lt;TIMEVALUE("5:00"),O107&gt;TIMEVALUE("22:00")),IF(O107-M107&lt;0,IF(AND(M107&lt;TIMEVALUE("22:01"),O107+1&gt;TIMEVALUE("22:00")),O107+1-"22:00",0)+IF(AND(M107&gt;TIMEVALUE("22:00"),O107+1&gt;TIMEVALUE("22:00")),O107+1-M107,0),IF(AND(M107&lt;TIMEVALUE("22:01"),O107&gt;TIMEVALUE("22:00")),O107-"22:00",0))+IF(AND(M107&lt;TIMEVALUE("5:00"),O107&gt;TIMEVALUE("0:00")),O107-M107,0),IF(O107-M107&lt;0,IF(AND(M107&lt;TIMEVALUE("22:01"),O107+1&gt;TIMEVALUE("22:00")),"29:00"-"22:00",0)+IF(AND(M107&gt;TIMEVALUE("22:00"),O107+1&gt;TIMEVALUE("22:00")),"29:00"-M107,0),IF(AND(M107&lt;TIMEVALUE("22:01"),O107&gt;TIMEVALUE("22:00")),"29:00"-"22:00",0))+IF(AND(M107&lt;TIMEVALUE("5:00"),O107&gt;TIMEVALUE("0:00")),"29:00"-M107,0)))</f>
        <v/>
      </c>
      <c r="W107" s="66" t="s">
        <v>161</v>
      </c>
      <c r="X107" s="425" t="str">
        <f t="shared" ref="X107" si="263">IF(OR(G106="",M107="",O107=""),"",(($P$4/8*0.25*V107)/"1:00"))</f>
        <v/>
      </c>
      <c r="Y107" s="257"/>
      <c r="Z107" s="146"/>
      <c r="AA107" s="135" t="str">
        <f t="shared" ref="AA107:AA143" si="264">IFERROR(IF(OR(AND(H106="",H107="",H108="",H109=""),M107="",O107=""),"",R107+U107+X107),"")</f>
        <v/>
      </c>
      <c r="AB107" s="116"/>
      <c r="AC107" s="143" t="str">
        <f>IF(OR(P107="",P107&gt;=TIME(8,0,0)),"",TIME(8,0,0)-P107)</f>
        <v/>
      </c>
      <c r="AD107" s="166"/>
      <c r="AE107" s="167" t="str">
        <f>S107</f>
        <v/>
      </c>
      <c r="AF107" s="167" t="str">
        <f>V107</f>
        <v/>
      </c>
      <c r="AG107" s="217" t="s">
        <v>221</v>
      </c>
      <c r="AH107" s="172">
        <f>IFERROR(ROUNDDOWN($V109,0),"")</f>
        <v>0</v>
      </c>
      <c r="AI107" s="173" t="s">
        <v>181</v>
      </c>
      <c r="AJ107" s="174" t="str">
        <f>IF(P109="","",P109)</f>
        <v/>
      </c>
      <c r="AK107" s="156"/>
      <c r="AL107" s="175" t="str">
        <f>IF(S109="","",S109)</f>
        <v/>
      </c>
      <c r="AM107" s="176" t="s">
        <v>166</v>
      </c>
      <c r="AN107" s="500" t="str">
        <f>IF(S109="","",ROUNDUP((AL107/$S$4*$S$6),0))</f>
        <v/>
      </c>
      <c r="AO107" s="501"/>
    </row>
    <row r="108" spans="1:41">
      <c r="A108" s="26"/>
      <c r="B108" s="26"/>
      <c r="C108" s="511"/>
      <c r="D108" s="506"/>
      <c r="E108" s="520"/>
      <c r="F108" s="509"/>
      <c r="G108" s="578"/>
      <c r="H108" s="105"/>
      <c r="I108" s="517"/>
      <c r="J108" s="514"/>
      <c r="K108" s="542"/>
      <c r="L108" s="482" t="s">
        <v>183</v>
      </c>
      <c r="M108" s="483"/>
      <c r="N108" s="483"/>
      <c r="O108" s="483"/>
      <c r="P108" s="483"/>
      <c r="Q108" s="483"/>
      <c r="R108" s="484"/>
      <c r="S108" s="544" t="s">
        <v>162</v>
      </c>
      <c r="T108" s="545"/>
      <c r="U108" s="546"/>
      <c r="V108" s="525" t="s">
        <v>221</v>
      </c>
      <c r="W108" s="526"/>
      <c r="X108" s="527"/>
      <c r="Y108" s="258"/>
      <c r="Z108" s="179"/>
      <c r="AA108" s="136" t="s">
        <v>163</v>
      </c>
      <c r="AB108" s="116"/>
      <c r="AC108" s="116"/>
      <c r="AD108" s="180"/>
      <c r="AE108" s="181"/>
      <c r="AF108" s="181"/>
      <c r="AG108" s="115"/>
      <c r="AH108" s="164"/>
      <c r="AI108" s="183"/>
      <c r="AJ108" s="184"/>
      <c r="AK108" s="156"/>
      <c r="AL108" s="156"/>
      <c r="AM108" s="156"/>
      <c r="AN108" s="156"/>
      <c r="AO108" s="162"/>
    </row>
    <row r="109" spans="1:41">
      <c r="A109" s="26"/>
      <c r="B109" s="26"/>
      <c r="C109" s="512"/>
      <c r="D109" s="507"/>
      <c r="E109" s="521"/>
      <c r="F109" s="510"/>
      <c r="G109" s="579"/>
      <c r="H109" s="106"/>
      <c r="I109" s="518"/>
      <c r="J109" s="515"/>
      <c r="K109" s="543"/>
      <c r="L109" s="147" t="s">
        <v>164</v>
      </c>
      <c r="M109" s="25"/>
      <c r="N109" s="62" t="s">
        <v>160</v>
      </c>
      <c r="O109" s="25"/>
      <c r="P109" s="528"/>
      <c r="Q109" s="528"/>
      <c r="R109" s="529"/>
      <c r="S109" s="530"/>
      <c r="T109" s="531"/>
      <c r="U109" s="532"/>
      <c r="V109" s="533"/>
      <c r="W109" s="534"/>
      <c r="X109" s="535"/>
      <c r="Y109" s="259"/>
      <c r="Z109" s="185"/>
      <c r="AA109" s="137">
        <f t="shared" ref="AA109" si="265">IFERROR(IF(I106="",P109+(ROUNDUP((S109/$S$4*$S$6),0))+V109,P109+(ROUNDUP((S109/$S$4*$S$6),0))+IFERROR(ROUNDUP(($V$4/$AA$11),0),"0")+IFERROR(ROUNDUP(($V$6/$AA$11),0),"0")+V109),"")</f>
        <v>0</v>
      </c>
      <c r="AB109" s="116"/>
      <c r="AC109" s="116"/>
      <c r="AD109" s="180"/>
      <c r="AE109" s="116"/>
      <c r="AF109" s="116"/>
      <c r="AG109" s="115"/>
      <c r="AH109" s="164"/>
      <c r="AI109" s="183"/>
      <c r="AJ109" s="184"/>
      <c r="AK109" s="156"/>
      <c r="AL109" s="116"/>
      <c r="AM109" s="116"/>
      <c r="AN109" s="116"/>
      <c r="AO109" s="186"/>
    </row>
    <row r="110" spans="1:41">
      <c r="A110" s="26"/>
      <c r="B110" s="26"/>
      <c r="C110" s="505">
        <f>C106+1</f>
        <v>45405</v>
      </c>
      <c r="D110" s="505" t="str">
        <f>IFERROR(INDEX('管理リスト(祝祭日)'!$K$3:$K$32,MATCH(C110,'管理リスト(祝祭日)'!$L$3:$L$32,0)),"")</f>
        <v/>
      </c>
      <c r="E110" s="519">
        <f t="shared" ref="E110" si="266">IF(D110="",F110,D110)</f>
        <v>3</v>
      </c>
      <c r="F110" s="508">
        <f t="shared" ref="F110" si="267">WEEKDAY(C110,1)</f>
        <v>3</v>
      </c>
      <c r="G110" s="577"/>
      <c r="H110" s="104" t="str">
        <f>IF(G110="欠勤","",IF(OR(G110="有給休暇",G110="派遣先休業日",G110="振替休日",G110="代休"),G110,IF(OR(M111&lt;&gt;"",M110&lt;&gt;""),"個別契約の業務",IF(OR(D110=1,E110=1,E110=7),"","協定就業日"))))</f>
        <v>協定就業日</v>
      </c>
      <c r="I110" s="516" t="str">
        <f>IF(AND(M110="",M111=""),"",IF(H110="個別契約の業務","※",""))</f>
        <v/>
      </c>
      <c r="J110" s="513" t="str">
        <f t="shared" ref="J110" si="268">IF(AND(M110="",M111=""),"",IF(OR(M110&gt;TIMEVALUE("19:59"),M111&gt;TIMEVALUE("19:59")),"","∇"))</f>
        <v/>
      </c>
      <c r="K110" s="541" t="str">
        <f t="shared" ref="K110" si="269">IF(AND(M110="",M111=""),"",IF(OR(M110&gt;TIMEVALUE("19:59"),M111&gt;TIMEVALUE("19:59")),"★",""))</f>
        <v/>
      </c>
      <c r="L110" s="44" t="s">
        <v>159</v>
      </c>
      <c r="M110" s="338"/>
      <c r="N110" s="43" t="s">
        <v>160</v>
      </c>
      <c r="O110" s="337"/>
      <c r="P110" s="333" t="str">
        <f>IF(OR(H110&lt;&gt;"個別契約の業務",G110="",M110="",O110=""),"",IF(O110-M110&lt;0,O110-M110+1-IF(AND(M110&lt;TIMEVALUE("12:00"),O110+1&gt;TIMEVALUE("12:59")),"1:00",0),O110-M110-IF(AND(M110&lt;TIMEVALUE("12:00"),O110&gt;TIMEVALUE("12:59")),"1:00",0)))</f>
        <v/>
      </c>
      <c r="Q110" s="45" t="s">
        <v>161</v>
      </c>
      <c r="R110" s="36" t="str">
        <f t="shared" ref="R110" si="270">IF(OR(G110="",M110="",O110=""),"",$P$4/8*(P110/("1：00")))</f>
        <v/>
      </c>
      <c r="S110" s="333" t="str">
        <f>IF(OR(H110&lt;&gt;"個別契約の業務",G110="",M110="",O110=""),"",IF(P110-TIME(8,0,0)&lt;0,0,P110-TIME(8,0,0)))</f>
        <v/>
      </c>
      <c r="T110" s="45" t="s">
        <v>161</v>
      </c>
      <c r="U110" s="32" t="str">
        <f t="shared" ref="U110" si="271">IF(OR(G110="",M110="",O110="",S110=""),"",(($P$4/8*S110)/"1:00"*0.25))</f>
        <v/>
      </c>
      <c r="V110" s="333" t="str">
        <f>IF(OR(H110&lt;&gt;"個別契約の業務",G110="",M110="",O110=""),"",IF(OR(O110&lt;TIMEVALUE("5:00"),O110&gt;TIMEVALUE("22:00")),IF(O110-M110&lt;0,IF(AND(M110&lt;TIMEVALUE("22:01"),O110+1&gt;TIMEVALUE("22:00")),O110+1-"22:00",0)+IF(AND(M110&gt;TIMEVALUE("22:00"),O110+1&gt;TIMEVALUE("22:00")),O110+1-M110,0),IF(AND(M110&lt;TIMEVALUE("22:01"),O110&gt;TIMEVALUE("22:00")),O110-"22:00",0))+IF(AND(M110&lt;TIMEVALUE("5:00"),O110&gt;TIMEVALUE("0:00")),O110-M110,0),IF(O110-M110&lt;0,IF(AND(M110&lt;TIMEVALUE("22:01"),O110+1&gt;TIMEVALUE("22:00")),"29:00"-"22:00",0)+IF(AND(M110&gt;TIMEVALUE("22:00"),O110+1&gt;TIMEVALUE("22:00")),"29:00"-M110,0),IF(AND(M110&lt;TIMEVALUE("22:01"),O110&gt;TIMEVALUE("22:00")),"29:00"-"22:00",0))+IF(AND(M110&lt;TIMEVALUE("5:00"),O110&gt;TIMEVALUE("0:00")),"29:00"-M110,0)))</f>
        <v/>
      </c>
      <c r="W110" s="45" t="s">
        <v>161</v>
      </c>
      <c r="X110" s="422" t="str">
        <f t="shared" ref="X110" si="272">IF(OR(G110="",M110="",O110=""),"",(($P$4/8*0.25*V110)/"1:00"))</f>
        <v/>
      </c>
      <c r="Y110" s="257"/>
      <c r="Z110" s="146"/>
      <c r="AA110" s="134" t="str">
        <f t="shared" si="260"/>
        <v/>
      </c>
      <c r="AB110" s="116"/>
      <c r="AC110" s="143" t="str">
        <f>IF(OR(P110="",P110&gt;=TIME(8,0,0)),"",TIME(8,0,0)-P110)</f>
        <v/>
      </c>
      <c r="AD110" s="166" t="str">
        <f>S110</f>
        <v/>
      </c>
      <c r="AE110" s="167"/>
      <c r="AF110" s="167" t="str">
        <f>V110</f>
        <v/>
      </c>
      <c r="AG110" s="218" t="s">
        <v>223</v>
      </c>
      <c r="AH110" s="168"/>
      <c r="AI110" s="168"/>
      <c r="AJ110" s="169"/>
      <c r="AK110" s="116"/>
      <c r="AL110" s="502" t="s">
        <v>167</v>
      </c>
      <c r="AM110" s="503"/>
      <c r="AN110" s="170"/>
      <c r="AO110" s="171" t="s">
        <v>193</v>
      </c>
    </row>
    <row r="111" spans="1:41">
      <c r="A111" s="26"/>
      <c r="B111" s="26"/>
      <c r="C111" s="511"/>
      <c r="D111" s="506"/>
      <c r="E111" s="520"/>
      <c r="F111" s="509"/>
      <c r="G111" s="578"/>
      <c r="H111" s="92"/>
      <c r="I111" s="517"/>
      <c r="J111" s="514"/>
      <c r="K111" s="542"/>
      <c r="L111" s="49" t="s">
        <v>184</v>
      </c>
      <c r="M111" s="339"/>
      <c r="N111" s="54" t="s">
        <v>160</v>
      </c>
      <c r="O111" s="340"/>
      <c r="P111" s="334" t="str">
        <f>IF(OR(H110&lt;&gt;"個別契約の業務",G110="",M111="",O111=""),"",IF(O111-M111&lt;0,O111-M111+1-IF(AND(M111&lt;TIMEVALUE("12:00"),O111+1&gt;TIMEVALUE("12:59")),"1:00",0),O111-M111-IF(AND(M111&lt;TIMEVALUE("12:00"),O111&gt;TIMEVALUE("12:59")),"1:00",0)))</f>
        <v/>
      </c>
      <c r="Q111" s="55" t="s">
        <v>161</v>
      </c>
      <c r="R111" s="56" t="str">
        <f t="shared" ref="R111" si="273">IF(OR(G110="",M111="",O111=""),"",$P$6/8*(P111/("1：00")))</f>
        <v/>
      </c>
      <c r="S111" s="334" t="str">
        <f>IF(OR(H110&lt;&gt;"個別契約の業務",G110="",M111="",O111=""),"",IF(P111-TIME(8,0,0)&lt;0,0,P111-TIME(8,0,0)))</f>
        <v/>
      </c>
      <c r="T111" s="55" t="s">
        <v>161</v>
      </c>
      <c r="U111" s="57" t="str">
        <f t="shared" ref="U111" si="274">IF(OR(G110="",M111="",O111="",S111=""),"",(($P$6/8*S111)/"1:00"*0))</f>
        <v/>
      </c>
      <c r="V111" s="334" t="str">
        <f>IF(OR(H110&lt;&gt;"個別契約の業務",G110="",M111="",O111=""),"",IF(OR(O111&lt;TIMEVALUE("5:00"),O111&gt;TIMEVALUE("22:00")),IF(O111-M111&lt;0,IF(AND(M111&lt;TIMEVALUE("22:01"),O111+1&gt;TIMEVALUE("22:00")),O111+1-"22:00",0)+IF(AND(M111&gt;TIMEVALUE("22:00"),O111+1&gt;TIMEVALUE("22:00")),O111+1-M111,0),IF(AND(M111&lt;TIMEVALUE("22:01"),O111&gt;TIMEVALUE("22:00")),O111-"22:00",0))+IF(AND(M111&lt;TIMEVALUE("5:00"),O111&gt;TIMEVALUE("0:00")),O111-M111,0),IF(O111-M111&lt;0,IF(AND(M111&lt;TIMEVALUE("22:01"),O111+1&gt;TIMEVALUE("22:00")),"29:00"-"22:00",0)+IF(AND(M111&gt;TIMEVALUE("22:00"),O111+1&gt;TIMEVALUE("22:00")),"29:00"-M111,0),IF(AND(M111&lt;TIMEVALUE("22:01"),O111&gt;TIMEVALUE("22:00")),"29:00"-"22:00",0))+IF(AND(M111&lt;TIMEVALUE("5:00"),O111&gt;TIMEVALUE("0:00")),"29:00"-M111,0)))</f>
        <v/>
      </c>
      <c r="W111" s="55" t="s">
        <v>161</v>
      </c>
      <c r="X111" s="423" t="str">
        <f t="shared" ref="X111" si="275">IF(OR(G110="",M111="",O111=""),"",(($P$4/8*0.25*V111)/"1:00"))</f>
        <v/>
      </c>
      <c r="Y111" s="257"/>
      <c r="Z111" s="146"/>
      <c r="AA111" s="135" t="str">
        <f t="shared" si="264"/>
        <v/>
      </c>
      <c r="AB111" s="116"/>
      <c r="AC111" s="143" t="str">
        <f>IF(OR(P111="",P111&gt;=TIME(8,0,0)),"",TIME(8,0,0)-P111)</f>
        <v/>
      </c>
      <c r="AD111" s="166"/>
      <c r="AE111" s="167" t="str">
        <f>S111</f>
        <v/>
      </c>
      <c r="AF111" s="167" t="str">
        <f>V111</f>
        <v/>
      </c>
      <c r="AG111" s="217" t="s">
        <v>221</v>
      </c>
      <c r="AH111" s="172">
        <f>IFERROR(ROUNDDOWN($V113,0),"")</f>
        <v>0</v>
      </c>
      <c r="AI111" s="173" t="s">
        <v>181</v>
      </c>
      <c r="AJ111" s="174" t="str">
        <f>IF(P113="","",P113)</f>
        <v/>
      </c>
      <c r="AK111" s="156"/>
      <c r="AL111" s="175" t="str">
        <f>IF(S113="","",S113)</f>
        <v/>
      </c>
      <c r="AM111" s="176" t="s">
        <v>166</v>
      </c>
      <c r="AN111" s="177" t="str">
        <f>IF(S113="","",ROUNDUP((AL111/$S$4*$S$6),0))</f>
        <v/>
      </c>
      <c r="AO111" s="178"/>
    </row>
    <row r="112" spans="1:41">
      <c r="A112" s="26"/>
      <c r="B112" s="26"/>
      <c r="C112" s="511"/>
      <c r="D112" s="506"/>
      <c r="E112" s="520"/>
      <c r="F112" s="509"/>
      <c r="G112" s="578"/>
      <c r="H112" s="105"/>
      <c r="I112" s="517"/>
      <c r="J112" s="514"/>
      <c r="K112" s="542"/>
      <c r="L112" s="479" t="s">
        <v>183</v>
      </c>
      <c r="M112" s="480"/>
      <c r="N112" s="480"/>
      <c r="O112" s="480"/>
      <c r="P112" s="480"/>
      <c r="Q112" s="480"/>
      <c r="R112" s="481"/>
      <c r="S112" s="547" t="s">
        <v>162</v>
      </c>
      <c r="T112" s="548"/>
      <c r="U112" s="549"/>
      <c r="V112" s="536" t="s">
        <v>221</v>
      </c>
      <c r="W112" s="537"/>
      <c r="X112" s="538"/>
      <c r="Y112" s="258"/>
      <c r="Z112" s="179"/>
      <c r="AA112" s="136" t="s">
        <v>163</v>
      </c>
      <c r="AB112" s="116"/>
      <c r="AC112" s="116"/>
      <c r="AD112" s="180"/>
      <c r="AE112" s="181"/>
      <c r="AF112" s="181"/>
      <c r="AG112" s="115"/>
      <c r="AH112" s="164"/>
      <c r="AI112" s="183"/>
      <c r="AJ112" s="184"/>
      <c r="AK112" s="156"/>
      <c r="AL112" s="156"/>
      <c r="AM112" s="156"/>
      <c r="AN112" s="156"/>
      <c r="AO112" s="162"/>
    </row>
    <row r="113" spans="1:41">
      <c r="A113" s="26"/>
      <c r="B113" s="26"/>
      <c r="C113" s="512"/>
      <c r="D113" s="507"/>
      <c r="E113" s="521"/>
      <c r="F113" s="510"/>
      <c r="G113" s="579"/>
      <c r="H113" s="106"/>
      <c r="I113" s="518"/>
      <c r="J113" s="515"/>
      <c r="K113" s="543"/>
      <c r="L113" s="118" t="s">
        <v>164</v>
      </c>
      <c r="M113" s="25"/>
      <c r="N113" s="33" t="s">
        <v>160</v>
      </c>
      <c r="O113" s="25"/>
      <c r="P113" s="528"/>
      <c r="Q113" s="528"/>
      <c r="R113" s="529"/>
      <c r="S113" s="530"/>
      <c r="T113" s="531"/>
      <c r="U113" s="532"/>
      <c r="V113" s="533"/>
      <c r="W113" s="534"/>
      <c r="X113" s="535"/>
      <c r="Y113" s="259"/>
      <c r="Z113" s="185"/>
      <c r="AA113" s="137">
        <f t="shared" ref="AA113" si="276">IFERROR(IF(I110="",P113+(ROUNDUP((S113/$S$4*$S$6),0))+V113,P113+(ROUNDUP((S113/$S$4*$S$6),0))+IFERROR(ROUNDUP(($V$4/$AA$11),0),"0")+IFERROR(ROUNDUP(($V$6/$AA$11),0),"0")+V113),"")</f>
        <v>0</v>
      </c>
      <c r="AB113" s="116"/>
      <c r="AC113" s="116"/>
      <c r="AD113" s="180"/>
      <c r="AE113" s="116"/>
      <c r="AF113" s="116"/>
      <c r="AG113" s="115"/>
      <c r="AH113" s="164"/>
      <c r="AI113" s="183"/>
      <c r="AJ113" s="184"/>
      <c r="AK113" s="156"/>
      <c r="AL113" s="116"/>
      <c r="AM113" s="116"/>
      <c r="AN113" s="116"/>
      <c r="AO113" s="186"/>
    </row>
    <row r="114" spans="1:41">
      <c r="A114" s="26"/>
      <c r="B114" s="26"/>
      <c r="C114" s="505">
        <f t="shared" ref="C114" si="277">C110+1</f>
        <v>45406</v>
      </c>
      <c r="D114" s="505" t="str">
        <f>IFERROR(INDEX('管理リスト(祝祭日)'!$K$3:$K$32,MATCH(C114,'管理リスト(祝祭日)'!$L$3:$L$32,0)),"")</f>
        <v/>
      </c>
      <c r="E114" s="519">
        <f t="shared" ref="E114" si="278">IF(D114="",F114,D114)</f>
        <v>4</v>
      </c>
      <c r="F114" s="508">
        <f t="shared" ref="F114" si="279">WEEKDAY(C114,1)</f>
        <v>4</v>
      </c>
      <c r="G114" s="577"/>
      <c r="H114" s="108" t="str">
        <f>IF(G114="欠勤","",IF(OR(G114="有給休暇",G114="派遣先休業日",G114="振替休日",G114="代休"),G114,IF(OR(M115&lt;&gt;"",M114&lt;&gt;""),"個別契約の業務",IF(OR(D114=1,E114=1,E114=7),"","協定就業日"))))</f>
        <v>協定就業日</v>
      </c>
      <c r="I114" s="516" t="str">
        <f>IF(AND(M114="",M115=""),"",IF(H114="個別契約の業務","※",""))</f>
        <v/>
      </c>
      <c r="J114" s="513" t="str">
        <f t="shared" ref="J114" si="280">IF(AND(M114="",M115=""),"",IF(OR(M114&gt;TIMEVALUE("19:59"),M115&gt;TIMEVALUE("19:59")),"","∇"))</f>
        <v/>
      </c>
      <c r="K114" s="541" t="str">
        <f t="shared" ref="K114" si="281">IF(AND(M114="",M115=""),"",IF(OR(M114&gt;TIMEVALUE("19:59"),M115&gt;TIMEVALUE("19:59")),"★",""))</f>
        <v/>
      </c>
      <c r="L114" s="59" t="s">
        <v>159</v>
      </c>
      <c r="M114" s="338"/>
      <c r="N114" s="60" t="s">
        <v>160</v>
      </c>
      <c r="O114" s="337"/>
      <c r="P114" s="335" t="str">
        <f>IF(OR(H114&lt;&gt;"個別契約の業務",G114="",M114="",O114=""),"",IF(O114-M114&lt;0,O114-M114+1-IF(AND(M114&lt;TIMEVALUE("12:00"),O114+1&gt;TIMEVALUE("12:59")),"1:00",0),O114-M114-IF(AND(M114&lt;TIMEVALUE("12:00"),O114&gt;TIMEVALUE("12:59")),"1:00",0)))</f>
        <v/>
      </c>
      <c r="Q114" s="63" t="s">
        <v>161</v>
      </c>
      <c r="R114" s="64" t="str">
        <f t="shared" ref="R114" si="282">IF(OR(G114="",M114="",O114=""),"",$P$4/8*(P114/("1：00")))</f>
        <v/>
      </c>
      <c r="S114" s="335" t="str">
        <f>IF(OR(H114&lt;&gt;"個別契約の業務",G114="",M114="",O114=""),"",IF(P114-TIME(8,0,0)&lt;0,0,P114-TIME(8,0,0)))</f>
        <v/>
      </c>
      <c r="T114" s="63" t="s">
        <v>161</v>
      </c>
      <c r="U114" s="65" t="str">
        <f t="shared" ref="U114" si="283">IF(OR(G114="",M114="",O114="",S114=""),"",(($P$4/8*S114)/"1:00"*0.25))</f>
        <v/>
      </c>
      <c r="V114" s="335" t="str">
        <f>IF(OR(H114&lt;&gt;"個別契約の業務",G114="",M114="",O114=""),"",IF(OR(O114&lt;TIMEVALUE("5:00"),O114&gt;TIMEVALUE("22:00")),IF(O114-M114&lt;0,IF(AND(M114&lt;TIMEVALUE("22:01"),O114+1&gt;TIMEVALUE("22:00")),O114+1-"22:00",0)+IF(AND(M114&gt;TIMEVALUE("22:00"),O114+1&gt;TIMEVALUE("22:00")),O114+1-M114,0),IF(AND(M114&lt;TIMEVALUE("22:01"),O114&gt;TIMEVALUE("22:00")),O114-"22:00",0))+IF(AND(M114&lt;TIMEVALUE("5:00"),O114&gt;TIMEVALUE("0:00")),O114-M114,0),IF(O114-M114&lt;0,IF(AND(M114&lt;TIMEVALUE("22:01"),O114+1&gt;TIMEVALUE("22:00")),"29:00"-"22:00",0)+IF(AND(M114&gt;TIMEVALUE("22:00"),O114+1&gt;TIMEVALUE("22:00")),"29:00"-M114,0),IF(AND(M114&lt;TIMEVALUE("22:01"),O114&gt;TIMEVALUE("22:00")),"29:00"-"22:00",0))+IF(AND(M114&lt;TIMEVALUE("5:00"),O114&gt;TIMEVALUE("0:00")),"29:00"-M114,0)))</f>
        <v/>
      </c>
      <c r="W114" s="63" t="s">
        <v>161</v>
      </c>
      <c r="X114" s="424" t="str">
        <f t="shared" ref="X114" si="284">IF(OR(G114="",M114="",O114=""),"",(($P$4/8*0.25*V114)/"1:00"))</f>
        <v/>
      </c>
      <c r="Y114" s="257"/>
      <c r="Z114" s="146"/>
      <c r="AA114" s="134" t="str">
        <f t="shared" si="260"/>
        <v/>
      </c>
      <c r="AB114" s="116"/>
      <c r="AC114" s="143" t="str">
        <f>IF(OR(P114="",P114&gt;=TIME(8,0,0)),"",TIME(8,0,0)-P114)</f>
        <v/>
      </c>
      <c r="AD114" s="166" t="str">
        <f>S114</f>
        <v/>
      </c>
      <c r="AE114" s="167"/>
      <c r="AF114" s="167" t="str">
        <f>V114</f>
        <v/>
      </c>
      <c r="AG114" s="218" t="s">
        <v>223</v>
      </c>
      <c r="AH114" s="168"/>
      <c r="AI114" s="168"/>
      <c r="AJ114" s="169"/>
      <c r="AK114" s="116"/>
      <c r="AL114" s="502" t="s">
        <v>167</v>
      </c>
      <c r="AM114" s="503"/>
      <c r="AN114" s="170"/>
      <c r="AO114" s="171" t="s">
        <v>193</v>
      </c>
    </row>
    <row r="115" spans="1:41">
      <c r="A115" s="26"/>
      <c r="B115" s="26"/>
      <c r="C115" s="511"/>
      <c r="D115" s="506"/>
      <c r="E115" s="520"/>
      <c r="F115" s="509"/>
      <c r="G115" s="578"/>
      <c r="H115" s="92"/>
      <c r="I115" s="517"/>
      <c r="J115" s="514"/>
      <c r="K115" s="542"/>
      <c r="L115" s="58" t="s">
        <v>184</v>
      </c>
      <c r="M115" s="339"/>
      <c r="N115" s="61" t="s">
        <v>160</v>
      </c>
      <c r="O115" s="340"/>
      <c r="P115" s="336" t="str">
        <f>IF(OR(H114&lt;&gt;"個別契約の業務",G114="",M115="",O115=""),"",IF(O115-M115&lt;0,O115-M115+1-IF(AND(M115&lt;TIMEVALUE("12:00"),O115+1&gt;TIMEVALUE("12:59")),"1:00",0),O115-M115-IF(AND(M115&lt;TIMEVALUE("12:00"),O115&gt;TIMEVALUE("12:59")),"1:00",0)))</f>
        <v/>
      </c>
      <c r="Q115" s="66" t="s">
        <v>161</v>
      </c>
      <c r="R115" s="67" t="str">
        <f t="shared" ref="R115" si="285">IF(OR(G114="",M115="",O115=""),"",$P$6/8*(P115/("1：00")))</f>
        <v/>
      </c>
      <c r="S115" s="336" t="str">
        <f>IF(OR(H114&lt;&gt;"個別契約の業務",G114="",M115="",O115=""),"",IF(P115-TIME(8,0,0)&lt;0,0,P115-TIME(8,0,0)))</f>
        <v/>
      </c>
      <c r="T115" s="66" t="s">
        <v>161</v>
      </c>
      <c r="U115" s="68" t="str">
        <f t="shared" ref="U115" si="286">IF(OR(G114="",M115="",O115="",S115=""),"",(($P$6/8*S115)/"1:00"*0))</f>
        <v/>
      </c>
      <c r="V115" s="336" t="str">
        <f>IF(OR(H114&lt;&gt;"個別契約の業務",G114="",M115="",O115=""),"",IF(OR(O115&lt;TIMEVALUE("5:00"),O115&gt;TIMEVALUE("22:00")),IF(O115-M115&lt;0,IF(AND(M115&lt;TIMEVALUE("22:01"),O115+1&gt;TIMEVALUE("22:00")),O115+1-"22:00",0)+IF(AND(M115&gt;TIMEVALUE("22:00"),O115+1&gt;TIMEVALUE("22:00")),O115+1-M115,0),IF(AND(M115&lt;TIMEVALUE("22:01"),O115&gt;TIMEVALUE("22:00")),O115-"22:00",0))+IF(AND(M115&lt;TIMEVALUE("5:00"),O115&gt;TIMEVALUE("0:00")),O115-M115,0),IF(O115-M115&lt;0,IF(AND(M115&lt;TIMEVALUE("22:01"),O115+1&gt;TIMEVALUE("22:00")),"29:00"-"22:00",0)+IF(AND(M115&gt;TIMEVALUE("22:00"),O115+1&gt;TIMEVALUE("22:00")),"29:00"-M115,0),IF(AND(M115&lt;TIMEVALUE("22:01"),O115&gt;TIMEVALUE("22:00")),"29:00"-"22:00",0))+IF(AND(M115&lt;TIMEVALUE("5:00"),O115&gt;TIMEVALUE("0:00")),"29:00"-M115,0)))</f>
        <v/>
      </c>
      <c r="W115" s="66" t="s">
        <v>161</v>
      </c>
      <c r="X115" s="425" t="str">
        <f t="shared" ref="X115" si="287">IF(OR(G114="",M115="",O115=""),"",(($P$4/8*0.25*V115)/"1:00"))</f>
        <v/>
      </c>
      <c r="Y115" s="257"/>
      <c r="Z115" s="146"/>
      <c r="AA115" s="135" t="str">
        <f t="shared" si="264"/>
        <v/>
      </c>
      <c r="AB115" s="116"/>
      <c r="AC115" s="143" t="str">
        <f>IF(OR(P115="",P115&gt;=TIME(8,0,0)),"",TIME(8,0,0)-P115)</f>
        <v/>
      </c>
      <c r="AD115" s="166"/>
      <c r="AE115" s="167" t="str">
        <f>S115</f>
        <v/>
      </c>
      <c r="AF115" s="167" t="str">
        <f>V115</f>
        <v/>
      </c>
      <c r="AG115" s="217" t="s">
        <v>221</v>
      </c>
      <c r="AH115" s="172">
        <f>IFERROR(ROUNDDOWN($V117,0),"")</f>
        <v>0</v>
      </c>
      <c r="AI115" s="173" t="s">
        <v>181</v>
      </c>
      <c r="AJ115" s="174" t="str">
        <f>IF(P117="","",P117)</f>
        <v/>
      </c>
      <c r="AK115" s="156"/>
      <c r="AL115" s="175" t="str">
        <f>IF(S117="","",S117)</f>
        <v/>
      </c>
      <c r="AM115" s="176" t="s">
        <v>166</v>
      </c>
      <c r="AN115" s="177" t="str">
        <f>IF(S117="","",ROUNDUP((AL115/$S$4*$S$6),0))</f>
        <v/>
      </c>
      <c r="AO115" s="178"/>
    </row>
    <row r="116" spans="1:41">
      <c r="A116" s="26"/>
      <c r="B116" s="26"/>
      <c r="C116" s="511"/>
      <c r="D116" s="506"/>
      <c r="E116" s="520"/>
      <c r="F116" s="509"/>
      <c r="G116" s="578"/>
      <c r="H116" s="105"/>
      <c r="I116" s="517"/>
      <c r="J116" s="514"/>
      <c r="K116" s="542"/>
      <c r="L116" s="482" t="s">
        <v>183</v>
      </c>
      <c r="M116" s="483"/>
      <c r="N116" s="483"/>
      <c r="O116" s="483"/>
      <c r="P116" s="483"/>
      <c r="Q116" s="483"/>
      <c r="R116" s="484"/>
      <c r="S116" s="544" t="s">
        <v>162</v>
      </c>
      <c r="T116" s="545"/>
      <c r="U116" s="546"/>
      <c r="V116" s="525" t="s">
        <v>221</v>
      </c>
      <c r="W116" s="526"/>
      <c r="X116" s="527"/>
      <c r="Y116" s="258"/>
      <c r="Z116" s="179"/>
      <c r="AA116" s="136" t="s">
        <v>163</v>
      </c>
      <c r="AB116" s="116"/>
      <c r="AC116" s="116"/>
      <c r="AD116" s="180"/>
      <c r="AE116" s="181"/>
      <c r="AF116" s="181"/>
      <c r="AG116" s="115"/>
      <c r="AH116" s="164"/>
      <c r="AI116" s="183"/>
      <c r="AJ116" s="184"/>
      <c r="AK116" s="156"/>
      <c r="AL116" s="156"/>
      <c r="AM116" s="156"/>
      <c r="AN116" s="156"/>
      <c r="AO116" s="162"/>
    </row>
    <row r="117" spans="1:41">
      <c r="A117" s="26"/>
      <c r="B117" s="26"/>
      <c r="C117" s="512"/>
      <c r="D117" s="507"/>
      <c r="E117" s="521"/>
      <c r="F117" s="510"/>
      <c r="G117" s="579"/>
      <c r="H117" s="106"/>
      <c r="I117" s="518"/>
      <c r="J117" s="515"/>
      <c r="K117" s="543"/>
      <c r="L117" s="147" t="s">
        <v>164</v>
      </c>
      <c r="M117" s="25"/>
      <c r="N117" s="62" t="s">
        <v>160</v>
      </c>
      <c r="O117" s="25"/>
      <c r="P117" s="528"/>
      <c r="Q117" s="528"/>
      <c r="R117" s="529"/>
      <c r="S117" s="530"/>
      <c r="T117" s="531"/>
      <c r="U117" s="532"/>
      <c r="V117" s="533"/>
      <c r="W117" s="534"/>
      <c r="X117" s="535"/>
      <c r="Y117" s="259"/>
      <c r="Z117" s="185"/>
      <c r="AA117" s="137">
        <f t="shared" ref="AA117" si="288">IFERROR(IF(I114="",P117+(ROUNDUP((S117/$S$4*$S$6),0))+V117,P117+(ROUNDUP((S117/$S$4*$S$6),0))+IFERROR(ROUNDUP(($V$4/$AA$11),0),"0")+IFERROR(ROUNDUP(($V$6/$AA$11),0),"0")+V117),"")</f>
        <v>0</v>
      </c>
      <c r="AB117" s="116"/>
      <c r="AC117" s="116"/>
      <c r="AD117" s="180"/>
      <c r="AE117" s="116"/>
      <c r="AF117" s="116"/>
      <c r="AG117" s="115"/>
      <c r="AH117" s="164"/>
      <c r="AI117" s="183"/>
      <c r="AJ117" s="184"/>
      <c r="AK117" s="156"/>
      <c r="AL117" s="116"/>
      <c r="AM117" s="116"/>
      <c r="AN117" s="116"/>
      <c r="AO117" s="186"/>
    </row>
    <row r="118" spans="1:41">
      <c r="A118" s="26"/>
      <c r="B118" s="26"/>
      <c r="C118" s="505">
        <f t="shared" ref="C118" si="289">C114+1</f>
        <v>45407</v>
      </c>
      <c r="D118" s="505" t="str">
        <f>IFERROR(INDEX('管理リスト(祝祭日)'!$K$3:$K$32,MATCH(C118,'管理リスト(祝祭日)'!$L$3:$L$32,0)),"")</f>
        <v/>
      </c>
      <c r="E118" s="519">
        <f t="shared" ref="E118" si="290">IF(D118="",F118,D118)</f>
        <v>5</v>
      </c>
      <c r="F118" s="508">
        <f t="shared" ref="F118" si="291">WEEKDAY(C118,1)</f>
        <v>5</v>
      </c>
      <c r="G118" s="577"/>
      <c r="H118" s="104" t="str">
        <f>IF(G118="欠勤","",IF(OR(G118="有給休暇",G118="派遣先休業日",G118="振替休日",G118="代休"),G118,IF(OR(M119&lt;&gt;"",M118&lt;&gt;""),"個別契約の業務",IF(OR(D118=1,E118=1,E118=7),"","協定就業日"))))</f>
        <v>協定就業日</v>
      </c>
      <c r="I118" s="516" t="str">
        <f>IF(AND(M118="",M119=""),"",IF(H118="個別契約の業務","※",""))</f>
        <v/>
      </c>
      <c r="J118" s="513" t="str">
        <f t="shared" ref="J118" si="292">IF(AND(M118="",M119=""),"",IF(OR(M118&gt;TIMEVALUE("19:59"),M119&gt;TIMEVALUE("19:59")),"","∇"))</f>
        <v/>
      </c>
      <c r="K118" s="541" t="str">
        <f t="shared" ref="K118" si="293">IF(AND(M118="",M119=""),"",IF(OR(M118&gt;TIMEVALUE("19:59"),M119&gt;TIMEVALUE("19:59")),"★",""))</f>
        <v/>
      </c>
      <c r="L118" s="44" t="s">
        <v>159</v>
      </c>
      <c r="M118" s="338"/>
      <c r="N118" s="43" t="s">
        <v>160</v>
      </c>
      <c r="O118" s="337"/>
      <c r="P118" s="333" t="str">
        <f>IF(OR(H118&lt;&gt;"個別契約の業務",G118="",M118="",O118=""),"",IF(O118-M118&lt;0,O118-M118+1-IF(AND(M118&lt;TIMEVALUE("12:00"),O118+1&gt;TIMEVALUE("12:59")),"1:00",0),O118-M118-IF(AND(M118&lt;TIMEVALUE("12:00"),O118&gt;TIMEVALUE("12:59")),"1:00",0)))</f>
        <v/>
      </c>
      <c r="Q118" s="45" t="s">
        <v>161</v>
      </c>
      <c r="R118" s="36" t="str">
        <f t="shared" ref="R118" si="294">IF(OR(G118="",M118="",O118=""),"",$P$4/8*(P118/("1：00")))</f>
        <v/>
      </c>
      <c r="S118" s="333" t="str">
        <f>IF(OR(H118&lt;&gt;"個別契約の業務",G118="",M118="",O118=""),"",IF(P118-TIME(8,0,0)&lt;0,0,P118-TIME(8,0,0)))</f>
        <v/>
      </c>
      <c r="T118" s="45" t="s">
        <v>161</v>
      </c>
      <c r="U118" s="32" t="str">
        <f t="shared" ref="U118" si="295">IF(OR(G118="",M118="",O118="",S118=""),"",(($P$4/8*S118)/"1:00"*0.25))</f>
        <v/>
      </c>
      <c r="V118" s="333" t="str">
        <f>IF(OR(H118&lt;&gt;"個別契約の業務",G118="",M118="",O118=""),"",IF(OR(O118&lt;TIMEVALUE("5:00"),O118&gt;TIMEVALUE("22:00")),IF(O118-M118&lt;0,IF(AND(M118&lt;TIMEVALUE("22:01"),O118+1&gt;TIMEVALUE("22:00")),O118+1-"22:00",0)+IF(AND(M118&gt;TIMEVALUE("22:00"),O118+1&gt;TIMEVALUE("22:00")),O118+1-M118,0),IF(AND(M118&lt;TIMEVALUE("22:01"),O118&gt;TIMEVALUE("22:00")),O118-"22:00",0))+IF(AND(M118&lt;TIMEVALUE("5:00"),O118&gt;TIMEVALUE("0:00")),O118-M118,0),IF(O118-M118&lt;0,IF(AND(M118&lt;TIMEVALUE("22:01"),O118+1&gt;TIMEVALUE("22:00")),"29:00"-"22:00",0)+IF(AND(M118&gt;TIMEVALUE("22:00"),O118+1&gt;TIMEVALUE("22:00")),"29:00"-M118,0),IF(AND(M118&lt;TIMEVALUE("22:01"),O118&gt;TIMEVALUE("22:00")),"29:00"-"22:00",0))+IF(AND(M118&lt;TIMEVALUE("5:00"),O118&gt;TIMEVALUE("0:00")),"29:00"-M118,0)))</f>
        <v/>
      </c>
      <c r="W118" s="45" t="s">
        <v>161</v>
      </c>
      <c r="X118" s="422" t="str">
        <f t="shared" ref="X118" si="296">IF(OR(G118="",M118="",O118=""),"",(($P$4/8*0.25*V118)/"1:00"))</f>
        <v/>
      </c>
      <c r="Y118" s="257"/>
      <c r="Z118" s="146"/>
      <c r="AA118" s="134" t="str">
        <f t="shared" si="260"/>
        <v/>
      </c>
      <c r="AB118" s="116"/>
      <c r="AC118" s="143" t="str">
        <f>IF(OR(P118="",P118&gt;=TIME(8,0,0)),"",TIME(8,0,0)-P118)</f>
        <v/>
      </c>
      <c r="AD118" s="166" t="str">
        <f>S118</f>
        <v/>
      </c>
      <c r="AE118" s="167"/>
      <c r="AF118" s="167" t="str">
        <f>V118</f>
        <v/>
      </c>
      <c r="AG118" s="218" t="s">
        <v>223</v>
      </c>
      <c r="AH118" s="168"/>
      <c r="AI118" s="168"/>
      <c r="AJ118" s="169"/>
      <c r="AK118" s="116"/>
      <c r="AL118" s="502" t="s">
        <v>167</v>
      </c>
      <c r="AM118" s="503"/>
      <c r="AN118" s="170"/>
      <c r="AO118" s="171" t="s">
        <v>193</v>
      </c>
    </row>
    <row r="119" spans="1:41">
      <c r="A119" s="26"/>
      <c r="B119" s="26"/>
      <c r="C119" s="511"/>
      <c r="D119" s="506"/>
      <c r="E119" s="520"/>
      <c r="F119" s="509"/>
      <c r="G119" s="578"/>
      <c r="H119" s="92"/>
      <c r="I119" s="517"/>
      <c r="J119" s="514"/>
      <c r="K119" s="542"/>
      <c r="L119" s="49" t="s">
        <v>184</v>
      </c>
      <c r="M119" s="339"/>
      <c r="N119" s="54" t="s">
        <v>160</v>
      </c>
      <c r="O119" s="340"/>
      <c r="P119" s="334" t="str">
        <f>IF(OR(H118&lt;&gt;"個別契約の業務",G118="",M119="",O119=""),"",IF(O119-M119&lt;0,O119-M119+1-IF(AND(M119&lt;TIMEVALUE("12:00"),O119+1&gt;TIMEVALUE("12:59")),"1:00",0),O119-M119-IF(AND(M119&lt;TIMEVALUE("12:00"),O119&gt;TIMEVALUE("12:59")),"1:00",0)))</f>
        <v/>
      </c>
      <c r="Q119" s="55" t="s">
        <v>161</v>
      </c>
      <c r="R119" s="56" t="str">
        <f t="shared" ref="R119" si="297">IF(OR(G118="",M119="",O119=""),"",$P$6/8*(P119/("1：00")))</f>
        <v/>
      </c>
      <c r="S119" s="334" t="str">
        <f>IF(OR(H118&lt;&gt;"個別契約の業務",G118="",M119="",O119=""),"",IF(P119-TIME(8,0,0)&lt;0,0,P119-TIME(8,0,0)))</f>
        <v/>
      </c>
      <c r="T119" s="55" t="s">
        <v>161</v>
      </c>
      <c r="U119" s="57" t="str">
        <f t="shared" ref="U119" si="298">IF(OR(G118="",M119="",O119="",S119=""),"",(($P$6/8*S119)/"1:00"*0))</f>
        <v/>
      </c>
      <c r="V119" s="334" t="str">
        <f>IF(OR(H118&lt;&gt;"個別契約の業務",G118="",M119="",O119=""),"",IF(OR(O119&lt;TIMEVALUE("5:00"),O119&gt;TIMEVALUE("22:00")),IF(O119-M119&lt;0,IF(AND(M119&lt;TIMEVALUE("22:01"),O119+1&gt;TIMEVALUE("22:00")),O119+1-"22:00",0)+IF(AND(M119&gt;TIMEVALUE("22:00"),O119+1&gt;TIMEVALUE("22:00")),O119+1-M119,0),IF(AND(M119&lt;TIMEVALUE("22:01"),O119&gt;TIMEVALUE("22:00")),O119-"22:00",0))+IF(AND(M119&lt;TIMEVALUE("5:00"),O119&gt;TIMEVALUE("0:00")),O119-M119,0),IF(O119-M119&lt;0,IF(AND(M119&lt;TIMEVALUE("22:01"),O119+1&gt;TIMEVALUE("22:00")),"29:00"-"22:00",0)+IF(AND(M119&gt;TIMEVALUE("22:00"),O119+1&gt;TIMEVALUE("22:00")),"29:00"-M119,0),IF(AND(M119&lt;TIMEVALUE("22:01"),O119&gt;TIMEVALUE("22:00")),"29:00"-"22:00",0))+IF(AND(M119&lt;TIMEVALUE("5:00"),O119&gt;TIMEVALUE("0:00")),"29:00"-M119,0)))</f>
        <v/>
      </c>
      <c r="W119" s="55" t="s">
        <v>161</v>
      </c>
      <c r="X119" s="423" t="str">
        <f t="shared" ref="X119" si="299">IF(OR(G118="",M119="",O119=""),"",(($P$4/8*0.25*V119)/"1:00"))</f>
        <v/>
      </c>
      <c r="Y119" s="257"/>
      <c r="Z119" s="146"/>
      <c r="AA119" s="135" t="str">
        <f t="shared" si="264"/>
        <v/>
      </c>
      <c r="AB119" s="116"/>
      <c r="AC119" s="143" t="str">
        <f>IF(OR(P119="",P119&gt;=TIME(8,0,0)),"",TIME(8,0,0)-P119)</f>
        <v/>
      </c>
      <c r="AD119" s="166"/>
      <c r="AE119" s="167" t="str">
        <f>S119</f>
        <v/>
      </c>
      <c r="AF119" s="167" t="str">
        <f>V119</f>
        <v/>
      </c>
      <c r="AG119" s="217" t="s">
        <v>221</v>
      </c>
      <c r="AH119" s="172">
        <f>IFERROR(ROUNDDOWN($V121,0),"")</f>
        <v>0</v>
      </c>
      <c r="AI119" s="173" t="s">
        <v>181</v>
      </c>
      <c r="AJ119" s="174" t="str">
        <f>IF(P121="","",P121)</f>
        <v/>
      </c>
      <c r="AK119" s="156"/>
      <c r="AL119" s="175" t="str">
        <f>IF(S121="","",S121)</f>
        <v/>
      </c>
      <c r="AM119" s="176" t="s">
        <v>166</v>
      </c>
      <c r="AN119" s="177" t="str">
        <f>IF(S121="","",ROUNDUP((AL119/$S$4*$S$6),0))</f>
        <v/>
      </c>
      <c r="AO119" s="178"/>
    </row>
    <row r="120" spans="1:41">
      <c r="A120" s="26"/>
      <c r="B120" s="26"/>
      <c r="C120" s="511"/>
      <c r="D120" s="506"/>
      <c r="E120" s="520"/>
      <c r="F120" s="509"/>
      <c r="G120" s="578"/>
      <c r="H120" s="105"/>
      <c r="I120" s="517"/>
      <c r="J120" s="514"/>
      <c r="K120" s="542"/>
      <c r="L120" s="479" t="s">
        <v>183</v>
      </c>
      <c r="M120" s="480"/>
      <c r="N120" s="480"/>
      <c r="O120" s="480"/>
      <c r="P120" s="480"/>
      <c r="Q120" s="480"/>
      <c r="R120" s="481"/>
      <c r="S120" s="547" t="s">
        <v>162</v>
      </c>
      <c r="T120" s="548"/>
      <c r="U120" s="549"/>
      <c r="V120" s="536" t="s">
        <v>221</v>
      </c>
      <c r="W120" s="537"/>
      <c r="X120" s="538"/>
      <c r="Y120" s="258"/>
      <c r="Z120" s="179"/>
      <c r="AA120" s="136" t="s">
        <v>163</v>
      </c>
      <c r="AB120" s="116"/>
      <c r="AC120" s="116"/>
      <c r="AD120" s="180"/>
      <c r="AE120" s="181"/>
      <c r="AF120" s="181"/>
      <c r="AG120" s="115"/>
      <c r="AH120" s="164"/>
      <c r="AI120" s="183"/>
      <c r="AJ120" s="184"/>
      <c r="AK120" s="156"/>
      <c r="AL120" s="156"/>
      <c r="AM120" s="156"/>
      <c r="AN120" s="156"/>
      <c r="AO120" s="162"/>
    </row>
    <row r="121" spans="1:41">
      <c r="A121" s="26"/>
      <c r="B121" s="26"/>
      <c r="C121" s="512"/>
      <c r="D121" s="507"/>
      <c r="E121" s="521"/>
      <c r="F121" s="510"/>
      <c r="G121" s="579"/>
      <c r="H121" s="106"/>
      <c r="I121" s="518"/>
      <c r="J121" s="515"/>
      <c r="K121" s="543"/>
      <c r="L121" s="118" t="s">
        <v>164</v>
      </c>
      <c r="M121" s="25"/>
      <c r="N121" s="33" t="s">
        <v>160</v>
      </c>
      <c r="O121" s="25"/>
      <c r="P121" s="528"/>
      <c r="Q121" s="528"/>
      <c r="R121" s="529"/>
      <c r="S121" s="530"/>
      <c r="T121" s="531"/>
      <c r="U121" s="532"/>
      <c r="V121" s="533"/>
      <c r="W121" s="534"/>
      <c r="X121" s="535"/>
      <c r="Y121" s="259"/>
      <c r="Z121" s="185"/>
      <c r="AA121" s="137">
        <f t="shared" ref="AA121" si="300">IFERROR(IF(I118="",P121+(ROUNDUP((S121/$S$4*$S$6),0))+V121,P121+(ROUNDUP((S121/$S$4*$S$6),0))+IFERROR(ROUNDUP(($V$4/$AA$11),0),"0")+IFERROR(ROUNDUP(($V$6/$AA$11),0),"0")+V121),"")</f>
        <v>0</v>
      </c>
      <c r="AB121" s="116"/>
      <c r="AC121" s="116"/>
      <c r="AD121" s="180"/>
      <c r="AE121" s="116"/>
      <c r="AF121" s="116"/>
      <c r="AG121" s="115"/>
      <c r="AH121" s="164"/>
      <c r="AI121" s="183"/>
      <c r="AJ121" s="184"/>
      <c r="AK121" s="156"/>
      <c r="AL121" s="116"/>
      <c r="AM121" s="116"/>
      <c r="AN121" s="116"/>
      <c r="AO121" s="186"/>
    </row>
    <row r="122" spans="1:41">
      <c r="A122" s="26"/>
      <c r="B122" s="26"/>
      <c r="C122" s="505">
        <f t="shared" ref="C122" si="301">C118+1</f>
        <v>45408</v>
      </c>
      <c r="D122" s="505" t="str">
        <f>IFERROR(INDEX('管理リスト(祝祭日)'!$K$3:$K$32,MATCH(C122,'管理リスト(祝祭日)'!$L$3:$L$32,0)),"")</f>
        <v/>
      </c>
      <c r="E122" s="519">
        <f t="shared" ref="E122" si="302">IF(D122="",F122,D122)</f>
        <v>6</v>
      </c>
      <c r="F122" s="508">
        <f t="shared" ref="F122" si="303">WEEKDAY(C122,1)</f>
        <v>6</v>
      </c>
      <c r="G122" s="577"/>
      <c r="H122" s="108" t="str">
        <f>IF(G122="欠勤","",IF(OR(G122="有給休暇",G122="派遣先休業日",G122="振替休日",G122="代休"),G122,IF(OR(M123&lt;&gt;"",M122&lt;&gt;""),"個別契約の業務",IF(OR(D122=1,E122=1,E122=7),"","協定就業日"))))</f>
        <v>協定就業日</v>
      </c>
      <c r="I122" s="516" t="str">
        <f>IF(AND(M122="",M123=""),"",IF(H122="個別契約の業務","※",""))</f>
        <v/>
      </c>
      <c r="J122" s="513" t="str">
        <f t="shared" ref="J122" si="304">IF(AND(M122="",M123=""),"",IF(OR(M122&gt;TIMEVALUE("19:59"),M123&gt;TIMEVALUE("19:59")),"","∇"))</f>
        <v/>
      </c>
      <c r="K122" s="541" t="str">
        <f t="shared" ref="K122" si="305">IF(AND(M122="",M123=""),"",IF(OR(M122&gt;TIMEVALUE("19:59"),M123&gt;TIMEVALUE("19:59")),"★",""))</f>
        <v/>
      </c>
      <c r="L122" s="59" t="s">
        <v>159</v>
      </c>
      <c r="M122" s="338"/>
      <c r="N122" s="60" t="s">
        <v>160</v>
      </c>
      <c r="O122" s="337"/>
      <c r="P122" s="335" t="str">
        <f>IF(OR(H122&lt;&gt;"個別契約の業務",G122="",M122="",O122=""),"",IF(O122-M122&lt;0,O122-M122+1-IF(AND(M122&lt;TIMEVALUE("12:00"),O122+1&gt;TIMEVALUE("12:59")),"1:00",0),O122-M122-IF(AND(M122&lt;TIMEVALUE("12:00"),O122&gt;TIMEVALUE("12:59")),"1:00",0)))</f>
        <v/>
      </c>
      <c r="Q122" s="63" t="s">
        <v>161</v>
      </c>
      <c r="R122" s="64" t="str">
        <f t="shared" ref="R122" si="306">IF(OR(G122="",M122="",O122=""),"",$P$4/8*(P122/("1：00")))</f>
        <v/>
      </c>
      <c r="S122" s="335" t="str">
        <f>IF(OR(H122&lt;&gt;"個別契約の業務",G122="",M122="",O122=""),"",IF(P122-TIME(8,0,0)&lt;0,0,P122-TIME(8,0,0)))</f>
        <v/>
      </c>
      <c r="T122" s="63" t="s">
        <v>161</v>
      </c>
      <c r="U122" s="65" t="str">
        <f t="shared" ref="U122" si="307">IF(OR(G122="",M122="",O122="",S122=""),"",(($P$4/8*S122)/"1:00"*0.25))</f>
        <v/>
      </c>
      <c r="V122" s="335" t="str">
        <f>IF(OR(H122&lt;&gt;"個別契約の業務",G122="",M122="",O122=""),"",IF(OR(O122&lt;TIMEVALUE("5:00"),O122&gt;TIMEVALUE("22:00")),IF(O122-M122&lt;0,IF(AND(M122&lt;TIMEVALUE("22:01"),O122+1&gt;TIMEVALUE("22:00")),O122+1-"22:00",0)+IF(AND(M122&gt;TIMEVALUE("22:00"),O122+1&gt;TIMEVALUE("22:00")),O122+1-M122,0),IF(AND(M122&lt;TIMEVALUE("22:01"),O122&gt;TIMEVALUE("22:00")),O122-"22:00",0))+IF(AND(M122&lt;TIMEVALUE("5:00"),O122&gt;TIMEVALUE("0:00")),O122-M122,0),IF(O122-M122&lt;0,IF(AND(M122&lt;TIMEVALUE("22:01"),O122+1&gt;TIMEVALUE("22:00")),"29:00"-"22:00",0)+IF(AND(M122&gt;TIMEVALUE("22:00"),O122+1&gt;TIMEVALUE("22:00")),"29:00"-M122,0),IF(AND(M122&lt;TIMEVALUE("22:01"),O122&gt;TIMEVALUE("22:00")),"29:00"-"22:00",0))+IF(AND(M122&lt;TIMEVALUE("5:00"),O122&gt;TIMEVALUE("0:00")),"29:00"-M122,0)))</f>
        <v/>
      </c>
      <c r="W122" s="63" t="s">
        <v>161</v>
      </c>
      <c r="X122" s="424" t="str">
        <f t="shared" ref="X122" si="308">IF(OR(G122="",M122="",O122=""),"",(($P$4/8*0.25*V122)/"1:00"))</f>
        <v/>
      </c>
      <c r="Y122" s="257"/>
      <c r="Z122" s="146"/>
      <c r="AA122" s="134" t="str">
        <f t="shared" si="260"/>
        <v/>
      </c>
      <c r="AB122" s="116"/>
      <c r="AC122" s="143" t="str">
        <f>IF(OR(P122="",P122&gt;=TIME(8,0,0)),"",TIME(8,0,0)-P122)</f>
        <v/>
      </c>
      <c r="AD122" s="166" t="str">
        <f>S122</f>
        <v/>
      </c>
      <c r="AE122" s="167"/>
      <c r="AF122" s="167" t="str">
        <f>V122</f>
        <v/>
      </c>
      <c r="AG122" s="218" t="s">
        <v>223</v>
      </c>
      <c r="AH122" s="168"/>
      <c r="AI122" s="168"/>
      <c r="AJ122" s="169"/>
      <c r="AK122" s="116"/>
      <c r="AL122" s="502" t="s">
        <v>167</v>
      </c>
      <c r="AM122" s="503"/>
      <c r="AN122" s="170"/>
      <c r="AO122" s="171" t="s">
        <v>193</v>
      </c>
    </row>
    <row r="123" spans="1:41">
      <c r="A123" s="26"/>
      <c r="B123" s="26"/>
      <c r="C123" s="511"/>
      <c r="D123" s="506"/>
      <c r="E123" s="520"/>
      <c r="F123" s="509"/>
      <c r="G123" s="578"/>
      <c r="H123" s="92"/>
      <c r="I123" s="517"/>
      <c r="J123" s="514"/>
      <c r="K123" s="542"/>
      <c r="L123" s="58" t="s">
        <v>184</v>
      </c>
      <c r="M123" s="339"/>
      <c r="N123" s="61" t="s">
        <v>160</v>
      </c>
      <c r="O123" s="340"/>
      <c r="P123" s="336" t="str">
        <f>IF(OR(H122&lt;&gt;"個別契約の業務",G122="",M123="",O123=""),"",IF(O123-M123&lt;0,O123-M123+1-IF(AND(M123&lt;TIMEVALUE("12:00"),O123+1&gt;TIMEVALUE("12:59")),"1:00",0),O123-M123-IF(AND(M123&lt;TIMEVALUE("12:00"),O123&gt;TIMEVALUE("12:59")),"1:00",0)))</f>
        <v/>
      </c>
      <c r="Q123" s="66" t="s">
        <v>161</v>
      </c>
      <c r="R123" s="67" t="str">
        <f t="shared" ref="R123" si="309">IF(OR(G122="",M123="",O123=""),"",$P$6/8*(P123/("1：00")))</f>
        <v/>
      </c>
      <c r="S123" s="336" t="str">
        <f>IF(OR(H122&lt;&gt;"個別契約の業務",G122="",M123="",O123=""),"",IF(P123-TIME(8,0,0)&lt;0,0,P123-TIME(8,0,0)))</f>
        <v/>
      </c>
      <c r="T123" s="66" t="s">
        <v>161</v>
      </c>
      <c r="U123" s="68" t="str">
        <f t="shared" ref="U123" si="310">IF(OR(G122="",M123="",O123="",S123=""),"",(($P$6/8*S123)/"1:00"*0))</f>
        <v/>
      </c>
      <c r="V123" s="336" t="str">
        <f>IF(OR(H122&lt;&gt;"個別契約の業務",G122="",M123="",O123=""),"",IF(OR(O123&lt;TIMEVALUE("5:00"),O123&gt;TIMEVALUE("22:00")),IF(O123-M123&lt;0,IF(AND(M123&lt;TIMEVALUE("22:01"),O123+1&gt;TIMEVALUE("22:00")),O123+1-"22:00",0)+IF(AND(M123&gt;TIMEVALUE("22:00"),O123+1&gt;TIMEVALUE("22:00")),O123+1-M123,0),IF(AND(M123&lt;TIMEVALUE("22:01"),O123&gt;TIMEVALUE("22:00")),O123-"22:00",0))+IF(AND(M123&lt;TIMEVALUE("5:00"),O123&gt;TIMEVALUE("0:00")),O123-M123,0),IF(O123-M123&lt;0,IF(AND(M123&lt;TIMEVALUE("22:01"),O123+1&gt;TIMEVALUE("22:00")),"29:00"-"22:00",0)+IF(AND(M123&gt;TIMEVALUE("22:00"),O123+1&gt;TIMEVALUE("22:00")),"29:00"-M123,0),IF(AND(M123&lt;TIMEVALUE("22:01"),O123&gt;TIMEVALUE("22:00")),"29:00"-"22:00",0))+IF(AND(M123&lt;TIMEVALUE("5:00"),O123&gt;TIMEVALUE("0:00")),"29:00"-M123,0)))</f>
        <v/>
      </c>
      <c r="W123" s="66" t="s">
        <v>161</v>
      </c>
      <c r="X123" s="425" t="str">
        <f t="shared" ref="X123" si="311">IF(OR(G122="",M123="",O123=""),"",(($P$4/8*0.25*V123)/"1:00"))</f>
        <v/>
      </c>
      <c r="Y123" s="257"/>
      <c r="Z123" s="146"/>
      <c r="AA123" s="135" t="str">
        <f t="shared" si="264"/>
        <v/>
      </c>
      <c r="AB123" s="116"/>
      <c r="AC123" s="143" t="str">
        <f>IF(OR(P123="",P123&gt;=TIME(8,0,0)),"",TIME(8,0,0)-P123)</f>
        <v/>
      </c>
      <c r="AD123" s="166"/>
      <c r="AE123" s="167" t="str">
        <f>S123</f>
        <v/>
      </c>
      <c r="AF123" s="167" t="str">
        <f>V123</f>
        <v/>
      </c>
      <c r="AG123" s="217" t="s">
        <v>221</v>
      </c>
      <c r="AH123" s="172">
        <f>IFERROR(ROUNDDOWN($V125,0),"")</f>
        <v>0</v>
      </c>
      <c r="AI123" s="173" t="s">
        <v>181</v>
      </c>
      <c r="AJ123" s="174" t="str">
        <f>IF(P125="","",P125)</f>
        <v/>
      </c>
      <c r="AK123" s="156"/>
      <c r="AL123" s="175" t="str">
        <f>IF(S125="","",S125)</f>
        <v/>
      </c>
      <c r="AM123" s="176" t="s">
        <v>166</v>
      </c>
      <c r="AN123" s="177" t="str">
        <f>IF(S125="","",ROUNDUP((AL123/$S$4*$S$6),0))</f>
        <v/>
      </c>
      <c r="AO123" s="178"/>
    </row>
    <row r="124" spans="1:41">
      <c r="A124" s="26"/>
      <c r="B124" s="26"/>
      <c r="C124" s="511"/>
      <c r="D124" s="506"/>
      <c r="E124" s="520"/>
      <c r="F124" s="509"/>
      <c r="G124" s="578"/>
      <c r="H124" s="105"/>
      <c r="I124" s="517"/>
      <c r="J124" s="514"/>
      <c r="K124" s="542"/>
      <c r="L124" s="482" t="s">
        <v>183</v>
      </c>
      <c r="M124" s="483"/>
      <c r="N124" s="483"/>
      <c r="O124" s="483"/>
      <c r="P124" s="483"/>
      <c r="Q124" s="483"/>
      <c r="R124" s="484"/>
      <c r="S124" s="544" t="s">
        <v>162</v>
      </c>
      <c r="T124" s="545"/>
      <c r="U124" s="546"/>
      <c r="V124" s="525" t="s">
        <v>221</v>
      </c>
      <c r="W124" s="526"/>
      <c r="X124" s="527"/>
      <c r="Y124" s="258"/>
      <c r="Z124" s="179"/>
      <c r="AA124" s="136" t="s">
        <v>163</v>
      </c>
      <c r="AB124" s="116"/>
      <c r="AC124" s="116"/>
      <c r="AD124" s="180"/>
      <c r="AE124" s="181"/>
      <c r="AF124" s="181"/>
      <c r="AG124" s="115"/>
      <c r="AH124" s="164"/>
      <c r="AI124" s="183"/>
      <c r="AJ124" s="184"/>
      <c r="AK124" s="156"/>
      <c r="AL124" s="156"/>
      <c r="AM124" s="156"/>
      <c r="AN124" s="156"/>
      <c r="AO124" s="162"/>
    </row>
    <row r="125" spans="1:41">
      <c r="A125" s="26"/>
      <c r="B125" s="26"/>
      <c r="C125" s="512"/>
      <c r="D125" s="507"/>
      <c r="E125" s="521"/>
      <c r="F125" s="510"/>
      <c r="G125" s="579"/>
      <c r="H125" s="106"/>
      <c r="I125" s="518"/>
      <c r="J125" s="515"/>
      <c r="K125" s="543"/>
      <c r="L125" s="147" t="s">
        <v>164</v>
      </c>
      <c r="M125" s="25"/>
      <c r="N125" s="62" t="s">
        <v>160</v>
      </c>
      <c r="O125" s="25"/>
      <c r="P125" s="528"/>
      <c r="Q125" s="528"/>
      <c r="R125" s="529"/>
      <c r="S125" s="530"/>
      <c r="T125" s="531"/>
      <c r="U125" s="532"/>
      <c r="V125" s="533"/>
      <c r="W125" s="534"/>
      <c r="X125" s="535"/>
      <c r="Y125" s="259"/>
      <c r="Z125" s="185"/>
      <c r="AA125" s="137">
        <f t="shared" ref="AA125" si="312">IFERROR(IF(I122="",P125+(ROUNDUP((S125/$S$4*$S$6),0))+V125,P125+(ROUNDUP((S125/$S$4*$S$6),0))+IFERROR(ROUNDUP(($V$4/$AA$11),0),"0")+IFERROR(ROUNDUP(($V$6/$AA$11),0),"0")+V125),"")</f>
        <v>0</v>
      </c>
      <c r="AB125" s="116"/>
      <c r="AC125" s="116"/>
      <c r="AD125" s="180"/>
      <c r="AE125" s="116"/>
      <c r="AF125" s="116"/>
      <c r="AG125" s="115"/>
      <c r="AH125" s="164"/>
      <c r="AI125" s="183"/>
      <c r="AJ125" s="184"/>
      <c r="AK125" s="156"/>
      <c r="AL125" s="116"/>
      <c r="AM125" s="116"/>
      <c r="AN125" s="116"/>
      <c r="AO125" s="186"/>
    </row>
    <row r="126" spans="1:41">
      <c r="A126" s="26"/>
      <c r="B126" s="26"/>
      <c r="C126" s="505">
        <f t="shared" ref="C126" si="313">C122+1</f>
        <v>45409</v>
      </c>
      <c r="D126" s="505" t="str">
        <f>IFERROR(INDEX('管理リスト(祝祭日)'!$K$3:$K$32,MATCH(C126,'管理リスト(祝祭日)'!$L$3:$L$32,0)),"")</f>
        <v/>
      </c>
      <c r="E126" s="519">
        <f t="shared" ref="E126" si="314">IF(D126="",F126,D126)</f>
        <v>7</v>
      </c>
      <c r="F126" s="508">
        <f t="shared" ref="F126" si="315">WEEKDAY(C126,1)</f>
        <v>7</v>
      </c>
      <c r="G126" s="577"/>
      <c r="H126" s="104" t="str">
        <f>IF(G126="欠勤","",IF(OR(G126="有給休暇",G126="派遣先休業日",G126="振替休日",G126="代休"),G126,IF(OR(M127&lt;&gt;"",M126&lt;&gt;""),"個別契約の業務",IF(OR(D126=1,E126=1,E126=7),"","協定就業日"))))</f>
        <v/>
      </c>
      <c r="I126" s="516" t="str">
        <f>IF(AND(M126="",M127=""),"",IF(H126="個別契約の業務","※",""))</f>
        <v/>
      </c>
      <c r="J126" s="513" t="str">
        <f t="shared" ref="J126" si="316">IF(AND(M126="",M127=""),"",IF(OR(M126&gt;TIMEVALUE("19:59"),M127&gt;TIMEVALUE("19:59")),"","∇"))</f>
        <v/>
      </c>
      <c r="K126" s="541" t="str">
        <f t="shared" ref="K126" si="317">IF(AND(M126="",M127=""),"",IF(OR(M126&gt;TIMEVALUE("19:59"),M127&gt;TIMEVALUE("19:59")),"★",""))</f>
        <v/>
      </c>
      <c r="L126" s="44" t="s">
        <v>159</v>
      </c>
      <c r="M126" s="338"/>
      <c r="N126" s="43" t="s">
        <v>160</v>
      </c>
      <c r="O126" s="337"/>
      <c r="P126" s="333" t="str">
        <f>IF(OR(H126&lt;&gt;"個別契約の業務",G126="",M126="",O126=""),"",IF(O126-M126&lt;0,O126-M126+1-IF(AND(M126&lt;TIMEVALUE("12:00"),O126+1&gt;TIMEVALUE("12:59")),"1:00",0),O126-M126-IF(AND(M126&lt;TIMEVALUE("12:00"),O126&gt;TIMEVALUE("12:59")),"1:00",0)))</f>
        <v/>
      </c>
      <c r="Q126" s="45" t="s">
        <v>161</v>
      </c>
      <c r="R126" s="36" t="str">
        <f t="shared" ref="R126" si="318">IF(OR(G126="",M126="",O126=""),"",$P$4/8*(P126/("1：00")))</f>
        <v/>
      </c>
      <c r="S126" s="333" t="str">
        <f>IF(OR(H126&lt;&gt;"個別契約の業務",G126="",M126="",O126=""),"",IF(P126-TIME(8,0,0)&lt;0,0,P126-TIME(8,0,0)))</f>
        <v/>
      </c>
      <c r="T126" s="45" t="s">
        <v>161</v>
      </c>
      <c r="U126" s="32" t="str">
        <f t="shared" ref="U126" si="319">IF(OR(G126="",M126="",O126="",S126=""),"",(($P$4/8*S126)/"1:00"*0.25))</f>
        <v/>
      </c>
      <c r="V126" s="333" t="str">
        <f>IF(OR(H126&lt;&gt;"個別契約の業務",G126="",M126="",O126=""),"",IF(OR(O126&lt;TIMEVALUE("5:00"),O126&gt;TIMEVALUE("22:00")),IF(O126-M126&lt;0,IF(AND(M126&lt;TIMEVALUE("22:01"),O126+1&gt;TIMEVALUE("22:00")),O126+1-"22:00",0)+IF(AND(M126&gt;TIMEVALUE("22:00"),O126+1&gt;TIMEVALUE("22:00")),O126+1-M126,0),IF(AND(M126&lt;TIMEVALUE("22:01"),O126&gt;TIMEVALUE("22:00")),O126-"22:00",0))+IF(AND(M126&lt;TIMEVALUE("5:00"),O126&gt;TIMEVALUE("0:00")),O126-M126,0),IF(O126-M126&lt;0,IF(AND(M126&lt;TIMEVALUE("22:01"),O126+1&gt;TIMEVALUE("22:00")),"29:00"-"22:00",0)+IF(AND(M126&gt;TIMEVALUE("22:00"),O126+1&gt;TIMEVALUE("22:00")),"29:00"-M126,0),IF(AND(M126&lt;TIMEVALUE("22:01"),O126&gt;TIMEVALUE("22:00")),"29:00"-"22:00",0))+IF(AND(M126&lt;TIMEVALUE("5:00"),O126&gt;TIMEVALUE("0:00")),"29:00"-M126,0)))</f>
        <v/>
      </c>
      <c r="W126" s="45" t="s">
        <v>161</v>
      </c>
      <c r="X126" s="422" t="str">
        <f t="shared" ref="X126" si="320">IF(OR(G126="",M126="",O126=""),"",(($P$4/8*0.25*V126)/"1:00"))</f>
        <v/>
      </c>
      <c r="Y126" s="257"/>
      <c r="Z126" s="146"/>
      <c r="AA126" s="134" t="str">
        <f t="shared" si="260"/>
        <v/>
      </c>
      <c r="AB126" s="116"/>
      <c r="AC126" s="143" t="str">
        <f>IF(OR(P126="",P126&gt;=TIME(8,0,0)),"",TIME(8,0,0)-P126)</f>
        <v/>
      </c>
      <c r="AD126" s="166" t="str">
        <f>S126</f>
        <v/>
      </c>
      <c r="AE126" s="167"/>
      <c r="AF126" s="167" t="str">
        <f>V126</f>
        <v/>
      </c>
      <c r="AG126" s="218" t="s">
        <v>223</v>
      </c>
      <c r="AH126" s="168"/>
      <c r="AI126" s="168"/>
      <c r="AJ126" s="169"/>
      <c r="AK126" s="116"/>
      <c r="AL126" s="502" t="s">
        <v>167</v>
      </c>
      <c r="AM126" s="503"/>
      <c r="AN126" s="170"/>
      <c r="AO126" s="171" t="s">
        <v>193</v>
      </c>
    </row>
    <row r="127" spans="1:41">
      <c r="A127" s="26"/>
      <c r="B127" s="26"/>
      <c r="C127" s="511"/>
      <c r="D127" s="506"/>
      <c r="E127" s="520"/>
      <c r="F127" s="509"/>
      <c r="G127" s="578"/>
      <c r="H127" s="92"/>
      <c r="I127" s="517"/>
      <c r="J127" s="514"/>
      <c r="K127" s="542"/>
      <c r="L127" s="49" t="s">
        <v>184</v>
      </c>
      <c r="M127" s="339"/>
      <c r="N127" s="54" t="s">
        <v>160</v>
      </c>
      <c r="O127" s="340"/>
      <c r="P127" s="334" t="str">
        <f>IF(OR(H126&lt;&gt;"個別契約の業務",G126="",M127="",O127=""),"",IF(O127-M127&lt;0,O127-M127+1-IF(AND(M127&lt;TIMEVALUE("12:00"),O127+1&gt;TIMEVALUE("12:59")),"1:00",0),O127-M127-IF(AND(M127&lt;TIMEVALUE("12:00"),O127&gt;TIMEVALUE("12:59")),"1:00",0)))</f>
        <v/>
      </c>
      <c r="Q127" s="55" t="s">
        <v>161</v>
      </c>
      <c r="R127" s="56" t="str">
        <f t="shared" ref="R127" si="321">IF(OR(G126="",M127="",O127=""),"",$P$6/8*(P127/("1：00")))</f>
        <v/>
      </c>
      <c r="S127" s="334" t="str">
        <f>IF(OR(H126&lt;&gt;"個別契約の業務",G126="",M127="",O127=""),"",IF(P127-TIME(8,0,0)&lt;0,0,P127-TIME(8,0,0)))</f>
        <v/>
      </c>
      <c r="T127" s="55" t="s">
        <v>161</v>
      </c>
      <c r="U127" s="57" t="str">
        <f t="shared" ref="U127" si="322">IF(OR(G126="",M127="",O127="",S127=""),"",(($P$6/8*S127)/"1:00"*0))</f>
        <v/>
      </c>
      <c r="V127" s="334" t="str">
        <f>IF(OR(H126&lt;&gt;"個別契約の業務",G126="",M127="",O127=""),"",IF(OR(O127&lt;TIMEVALUE("5:00"),O127&gt;TIMEVALUE("22:00")),IF(O127-M127&lt;0,IF(AND(M127&lt;TIMEVALUE("22:01"),O127+1&gt;TIMEVALUE("22:00")),O127+1-"22:00",0)+IF(AND(M127&gt;TIMEVALUE("22:00"),O127+1&gt;TIMEVALUE("22:00")),O127+1-M127,0),IF(AND(M127&lt;TIMEVALUE("22:01"),O127&gt;TIMEVALUE("22:00")),O127-"22:00",0))+IF(AND(M127&lt;TIMEVALUE("5:00"),O127&gt;TIMEVALUE("0:00")),O127-M127,0),IF(O127-M127&lt;0,IF(AND(M127&lt;TIMEVALUE("22:01"),O127+1&gt;TIMEVALUE("22:00")),"29:00"-"22:00",0)+IF(AND(M127&gt;TIMEVALUE("22:00"),O127+1&gt;TIMEVALUE("22:00")),"29:00"-M127,0),IF(AND(M127&lt;TIMEVALUE("22:01"),O127&gt;TIMEVALUE("22:00")),"29:00"-"22:00",0))+IF(AND(M127&lt;TIMEVALUE("5:00"),O127&gt;TIMEVALUE("0:00")),"29:00"-M127,0)))</f>
        <v/>
      </c>
      <c r="W127" s="55" t="s">
        <v>161</v>
      </c>
      <c r="X127" s="423" t="str">
        <f t="shared" ref="X127" si="323">IF(OR(G126="",M127="",O127=""),"",(($P$4/8*0.25*V127)/"1:00"))</f>
        <v/>
      </c>
      <c r="Y127" s="257"/>
      <c r="Z127" s="146"/>
      <c r="AA127" s="135" t="str">
        <f t="shared" si="264"/>
        <v/>
      </c>
      <c r="AB127" s="116"/>
      <c r="AC127" s="143" t="str">
        <f>IF(OR(P127="",P127&gt;=TIME(8,0,0)),"",TIME(8,0,0)-P127)</f>
        <v/>
      </c>
      <c r="AD127" s="166"/>
      <c r="AE127" s="167" t="str">
        <f>S127</f>
        <v/>
      </c>
      <c r="AF127" s="167" t="str">
        <f>V127</f>
        <v/>
      </c>
      <c r="AG127" s="217" t="s">
        <v>221</v>
      </c>
      <c r="AH127" s="172">
        <f>IFERROR(ROUNDDOWN($V129,0),"")</f>
        <v>0</v>
      </c>
      <c r="AI127" s="173" t="s">
        <v>181</v>
      </c>
      <c r="AJ127" s="174" t="str">
        <f>IF(P129="","",P129)</f>
        <v/>
      </c>
      <c r="AK127" s="156"/>
      <c r="AL127" s="175" t="str">
        <f>IF(S129="","",S129)</f>
        <v/>
      </c>
      <c r="AM127" s="176" t="s">
        <v>166</v>
      </c>
      <c r="AN127" s="177" t="str">
        <f>IF(S129="","",ROUNDUP((AL127/$S$4*$S$6),0))</f>
        <v/>
      </c>
      <c r="AO127" s="178"/>
    </row>
    <row r="128" spans="1:41">
      <c r="A128" s="26"/>
      <c r="B128" s="26"/>
      <c r="C128" s="511"/>
      <c r="D128" s="506"/>
      <c r="E128" s="520"/>
      <c r="F128" s="509"/>
      <c r="G128" s="578"/>
      <c r="H128" s="105"/>
      <c r="I128" s="517"/>
      <c r="J128" s="514"/>
      <c r="K128" s="542"/>
      <c r="L128" s="479" t="s">
        <v>183</v>
      </c>
      <c r="M128" s="480"/>
      <c r="N128" s="480"/>
      <c r="O128" s="480"/>
      <c r="P128" s="480"/>
      <c r="Q128" s="480"/>
      <c r="R128" s="481"/>
      <c r="S128" s="547" t="s">
        <v>162</v>
      </c>
      <c r="T128" s="548"/>
      <c r="U128" s="549"/>
      <c r="V128" s="536" t="s">
        <v>221</v>
      </c>
      <c r="W128" s="537"/>
      <c r="X128" s="538"/>
      <c r="Y128" s="258"/>
      <c r="Z128" s="179"/>
      <c r="AA128" s="136" t="s">
        <v>163</v>
      </c>
      <c r="AB128" s="116"/>
      <c r="AC128" s="116"/>
      <c r="AD128" s="180"/>
      <c r="AE128" s="181"/>
      <c r="AF128" s="181"/>
      <c r="AG128" s="115"/>
      <c r="AH128" s="164"/>
      <c r="AI128" s="183"/>
      <c r="AJ128" s="184"/>
      <c r="AK128" s="156"/>
      <c r="AL128" s="156"/>
      <c r="AM128" s="156"/>
      <c r="AN128" s="156"/>
      <c r="AO128" s="162"/>
    </row>
    <row r="129" spans="1:44">
      <c r="A129" s="26"/>
      <c r="B129" s="26"/>
      <c r="C129" s="512"/>
      <c r="D129" s="507"/>
      <c r="E129" s="521"/>
      <c r="F129" s="510"/>
      <c r="G129" s="579"/>
      <c r="H129" s="106"/>
      <c r="I129" s="518"/>
      <c r="J129" s="515"/>
      <c r="K129" s="543"/>
      <c r="L129" s="118" t="s">
        <v>164</v>
      </c>
      <c r="M129" s="25"/>
      <c r="N129" s="33" t="s">
        <v>160</v>
      </c>
      <c r="O129" s="25"/>
      <c r="P129" s="528"/>
      <c r="Q129" s="528"/>
      <c r="R129" s="529"/>
      <c r="S129" s="530"/>
      <c r="T129" s="531"/>
      <c r="U129" s="532"/>
      <c r="V129" s="533"/>
      <c r="W129" s="534"/>
      <c r="X129" s="535"/>
      <c r="Y129" s="259"/>
      <c r="Z129" s="185"/>
      <c r="AA129" s="137">
        <f t="shared" ref="AA129" si="324">IFERROR(IF(I126="",P129+(ROUNDUP((S129/$S$4*$S$6),0))+V129,P129+(ROUNDUP((S129/$S$4*$S$6),0))+IFERROR(ROUNDUP(($V$4/$AA$11),0),"0")+IFERROR(ROUNDUP(($V$6/$AA$11),0),"0")+V129),"")</f>
        <v>0</v>
      </c>
      <c r="AB129" s="116"/>
      <c r="AC129" s="116"/>
      <c r="AD129" s="180"/>
      <c r="AE129" s="116"/>
      <c r="AF129" s="116"/>
      <c r="AG129" s="115"/>
      <c r="AH129" s="164"/>
      <c r="AI129" s="183"/>
      <c r="AJ129" s="184"/>
      <c r="AK129" s="156"/>
      <c r="AL129" s="116"/>
      <c r="AM129" s="116"/>
      <c r="AN129" s="116"/>
      <c r="AO129" s="186"/>
    </row>
    <row r="130" spans="1:44">
      <c r="A130" s="26"/>
      <c r="B130" s="26"/>
      <c r="C130" s="505">
        <f t="shared" ref="C130" si="325">C126+1</f>
        <v>45410</v>
      </c>
      <c r="D130" s="505" t="str">
        <f>IFERROR(INDEX('管理リスト(祝祭日)'!$K$3:$K$32,MATCH(C130,'管理リスト(祝祭日)'!$L$3:$L$32,0)),"")</f>
        <v/>
      </c>
      <c r="E130" s="519">
        <f t="shared" ref="E130" si="326">IF(D130="",F130,D130)</f>
        <v>1</v>
      </c>
      <c r="F130" s="508">
        <f t="shared" ref="F130" si="327">WEEKDAY(C130,1)</f>
        <v>1</v>
      </c>
      <c r="G130" s="577"/>
      <c r="H130" s="108" t="str">
        <f>IF(G130="欠勤","",IF(OR(G130="有給休暇",G130="派遣先休業日",G130="振替休日",G130="代休"),G130,IF(OR(M131&lt;&gt;"",M130&lt;&gt;""),"個別契約の業務",IF(OR(D130=1,E130=1,E130=7),"","協定就業日"))))</f>
        <v/>
      </c>
      <c r="I130" s="516" t="str">
        <f>IF(AND(M130="",M131=""),"",IF(H130="個別契約の業務","※",""))</f>
        <v/>
      </c>
      <c r="J130" s="513" t="str">
        <f t="shared" ref="J130" si="328">IF(AND(M130="",M131=""),"",IF(OR(M130&gt;TIMEVALUE("19:59"),M131&gt;TIMEVALUE("19:59")),"","∇"))</f>
        <v/>
      </c>
      <c r="K130" s="541" t="str">
        <f t="shared" ref="K130" si="329">IF(AND(M130="",M131=""),"",IF(OR(M130&gt;TIMEVALUE("19:59"),M131&gt;TIMEVALUE("19:59")),"★",""))</f>
        <v/>
      </c>
      <c r="L130" s="59" t="s">
        <v>159</v>
      </c>
      <c r="M130" s="338"/>
      <c r="N130" s="60" t="s">
        <v>160</v>
      </c>
      <c r="O130" s="337"/>
      <c r="P130" s="335" t="str">
        <f>IF(OR(H130&lt;&gt;"個別契約の業務",G130="",M130="",O130=""),"",IF(O130-M130&lt;0,O130-M130+1-IF(AND(M130&lt;TIMEVALUE("12:00"),O130+1&gt;TIMEVALUE("12:59")),"1:00",0),O130-M130-IF(AND(M130&lt;TIMEVALUE("12:00"),O130&gt;TIMEVALUE("12:59")),"1:00",0)))</f>
        <v/>
      </c>
      <c r="Q130" s="63" t="s">
        <v>161</v>
      </c>
      <c r="R130" s="64" t="str">
        <f t="shared" ref="R130" si="330">IF(OR(G130="",M130="",O130=""),"",$P$4/8*(P130/("1：00")))</f>
        <v/>
      </c>
      <c r="S130" s="335" t="str">
        <f>IF(OR(H130&lt;&gt;"個別契約の業務",G130="",M130="",O130=""),"",IF(P130-TIME(8,0,0)&lt;0,0,P130-TIME(8,0,0)))</f>
        <v/>
      </c>
      <c r="T130" s="63" t="s">
        <v>161</v>
      </c>
      <c r="U130" s="65" t="str">
        <f t="shared" ref="U130" si="331">IF(OR(G130="",M130="",O130="",S130=""),"",(($P$4/8*S130)/"1:00"*0.25))</f>
        <v/>
      </c>
      <c r="V130" s="335" t="str">
        <f>IF(OR(H130&lt;&gt;"個別契約の業務",G130="",M130="",O130=""),"",IF(OR(O130&lt;TIMEVALUE("5:00"),O130&gt;TIMEVALUE("22:00")),IF(O130-M130&lt;0,IF(AND(M130&lt;TIMEVALUE("22:01"),O130+1&gt;TIMEVALUE("22:00")),O130+1-"22:00",0)+IF(AND(M130&gt;TIMEVALUE("22:00"),O130+1&gt;TIMEVALUE("22:00")),O130+1-M130,0),IF(AND(M130&lt;TIMEVALUE("22:01"),O130&gt;TIMEVALUE("22:00")),O130-"22:00",0))+IF(AND(M130&lt;TIMEVALUE("5:00"),O130&gt;TIMEVALUE("0:00")),O130-M130,0),IF(O130-M130&lt;0,IF(AND(M130&lt;TIMEVALUE("22:01"),O130+1&gt;TIMEVALUE("22:00")),"29:00"-"22:00",0)+IF(AND(M130&gt;TIMEVALUE("22:00"),O130+1&gt;TIMEVALUE("22:00")),"29:00"-M130,0),IF(AND(M130&lt;TIMEVALUE("22:01"),O130&gt;TIMEVALUE("22:00")),"29:00"-"22:00",0))+IF(AND(M130&lt;TIMEVALUE("5:00"),O130&gt;TIMEVALUE("0:00")),"29:00"-M130,0)))</f>
        <v/>
      </c>
      <c r="W130" s="63" t="s">
        <v>161</v>
      </c>
      <c r="X130" s="424" t="str">
        <f t="shared" ref="X130" si="332">IF(OR(G130="",M130="",O130=""),"",(($P$4/8*0.25*V130)/"1:00"))</f>
        <v/>
      </c>
      <c r="Y130" s="257"/>
      <c r="Z130" s="146"/>
      <c r="AA130" s="134" t="str">
        <f t="shared" si="260"/>
        <v/>
      </c>
      <c r="AB130" s="116"/>
      <c r="AC130" s="143" t="str">
        <f>IF(OR(P130="",P130&gt;=TIME(8,0,0)),"",TIME(8,0,0)-P130)</f>
        <v/>
      </c>
      <c r="AD130" s="166" t="str">
        <f>S130</f>
        <v/>
      </c>
      <c r="AE130" s="167"/>
      <c r="AF130" s="167" t="str">
        <f>V130</f>
        <v/>
      </c>
      <c r="AG130" s="218" t="s">
        <v>223</v>
      </c>
      <c r="AH130" s="168"/>
      <c r="AI130" s="168"/>
      <c r="AJ130" s="169"/>
      <c r="AK130" s="116"/>
      <c r="AL130" s="502" t="s">
        <v>167</v>
      </c>
      <c r="AM130" s="503"/>
      <c r="AN130" s="170"/>
      <c r="AO130" s="171" t="s">
        <v>193</v>
      </c>
    </row>
    <row r="131" spans="1:44">
      <c r="A131" s="26"/>
      <c r="B131" s="26"/>
      <c r="C131" s="511"/>
      <c r="D131" s="506"/>
      <c r="E131" s="520"/>
      <c r="F131" s="509"/>
      <c r="G131" s="578"/>
      <c r="H131" s="92"/>
      <c r="I131" s="517"/>
      <c r="J131" s="514"/>
      <c r="K131" s="542"/>
      <c r="L131" s="58" t="s">
        <v>184</v>
      </c>
      <c r="M131" s="339"/>
      <c r="N131" s="61" t="s">
        <v>160</v>
      </c>
      <c r="O131" s="340"/>
      <c r="P131" s="336" t="str">
        <f>IF(OR(H130&lt;&gt;"個別契約の業務",G130="",M131="",O131=""),"",IF(O131-M131&lt;0,O131-M131+1-IF(AND(M131&lt;TIMEVALUE("12:00"),O131+1&gt;TIMEVALUE("12:59")),"1:00",0),O131-M131-IF(AND(M131&lt;TIMEVALUE("12:00"),O131&gt;TIMEVALUE("12:59")),"1:00",0)))</f>
        <v/>
      </c>
      <c r="Q131" s="66" t="s">
        <v>161</v>
      </c>
      <c r="R131" s="67" t="str">
        <f t="shared" ref="R131" si="333">IF(OR(G130="",M131="",O131=""),"",$P$6/8*(P131/("1：00")))</f>
        <v/>
      </c>
      <c r="S131" s="336" t="str">
        <f>IF(OR(H130&lt;&gt;"個別契約の業務",G130="",M131="",O131=""),"",IF(P131-TIME(8,0,0)&lt;0,0,P131-TIME(8,0,0)))</f>
        <v/>
      </c>
      <c r="T131" s="66" t="s">
        <v>161</v>
      </c>
      <c r="U131" s="68" t="str">
        <f t="shared" ref="U131" si="334">IF(OR(G130="",M131="",O131="",S131=""),"",(($P$6/8*S131)/"1:00"*0))</f>
        <v/>
      </c>
      <c r="V131" s="336" t="str">
        <f>IF(OR(H130&lt;&gt;"個別契約の業務",G130="",M131="",O131=""),"",IF(OR(O131&lt;TIMEVALUE("5:00"),O131&gt;TIMEVALUE("22:00")),IF(O131-M131&lt;0,IF(AND(M131&lt;TIMEVALUE("22:01"),O131+1&gt;TIMEVALUE("22:00")),O131+1-"22:00",0)+IF(AND(M131&gt;TIMEVALUE("22:00"),O131+1&gt;TIMEVALUE("22:00")),O131+1-M131,0),IF(AND(M131&lt;TIMEVALUE("22:01"),O131&gt;TIMEVALUE("22:00")),O131-"22:00",0))+IF(AND(M131&lt;TIMEVALUE("5:00"),O131&gt;TIMEVALUE("0:00")),O131-M131,0),IF(O131-M131&lt;0,IF(AND(M131&lt;TIMEVALUE("22:01"),O131+1&gt;TIMEVALUE("22:00")),"29:00"-"22:00",0)+IF(AND(M131&gt;TIMEVALUE("22:00"),O131+1&gt;TIMEVALUE("22:00")),"29:00"-M131,0),IF(AND(M131&lt;TIMEVALUE("22:01"),O131&gt;TIMEVALUE("22:00")),"29:00"-"22:00",0))+IF(AND(M131&lt;TIMEVALUE("5:00"),O131&gt;TIMEVALUE("0:00")),"29:00"-M131,0)))</f>
        <v/>
      </c>
      <c r="W131" s="66" t="s">
        <v>161</v>
      </c>
      <c r="X131" s="425" t="str">
        <f t="shared" ref="X131" si="335">IF(OR(G130="",M131="",O131=""),"",(($P$4/8*0.25*V131)/"1:00"))</f>
        <v/>
      </c>
      <c r="Y131" s="257"/>
      <c r="Z131" s="146"/>
      <c r="AA131" s="135" t="str">
        <f t="shared" si="264"/>
        <v/>
      </c>
      <c r="AB131" s="116"/>
      <c r="AC131" s="143" t="str">
        <f>IF(OR(P131="",P131&gt;=TIME(8,0,0)),"",TIME(8,0,0)-P131)</f>
        <v/>
      </c>
      <c r="AD131" s="166"/>
      <c r="AE131" s="167" t="str">
        <f>S131</f>
        <v/>
      </c>
      <c r="AF131" s="167" t="str">
        <f>V131</f>
        <v/>
      </c>
      <c r="AG131" s="217" t="s">
        <v>221</v>
      </c>
      <c r="AH131" s="172">
        <f>IFERROR(ROUNDDOWN($V133,0),"")</f>
        <v>0</v>
      </c>
      <c r="AI131" s="173" t="s">
        <v>181</v>
      </c>
      <c r="AJ131" s="174" t="str">
        <f>IF(P133="","",P133)</f>
        <v/>
      </c>
      <c r="AK131" s="156"/>
      <c r="AL131" s="175" t="str">
        <f>IF(S133="","",S133)</f>
        <v/>
      </c>
      <c r="AM131" s="176" t="s">
        <v>166</v>
      </c>
      <c r="AN131" s="177" t="str">
        <f>IF(S133="","",ROUNDUP((AL131/$S$4*$S$6),0))</f>
        <v/>
      </c>
      <c r="AO131" s="178"/>
    </row>
    <row r="132" spans="1:44">
      <c r="A132" s="26"/>
      <c r="B132" s="26"/>
      <c r="C132" s="511"/>
      <c r="D132" s="506"/>
      <c r="E132" s="520"/>
      <c r="F132" s="509"/>
      <c r="G132" s="578"/>
      <c r="H132" s="105"/>
      <c r="I132" s="517"/>
      <c r="J132" s="514"/>
      <c r="K132" s="542"/>
      <c r="L132" s="482" t="s">
        <v>183</v>
      </c>
      <c r="M132" s="483"/>
      <c r="N132" s="483"/>
      <c r="O132" s="483"/>
      <c r="P132" s="483"/>
      <c r="Q132" s="483"/>
      <c r="R132" s="484"/>
      <c r="S132" s="544" t="s">
        <v>162</v>
      </c>
      <c r="T132" s="545"/>
      <c r="U132" s="546"/>
      <c r="V132" s="525" t="s">
        <v>221</v>
      </c>
      <c r="W132" s="526"/>
      <c r="X132" s="527"/>
      <c r="Y132" s="258"/>
      <c r="Z132" s="179"/>
      <c r="AA132" s="136" t="s">
        <v>163</v>
      </c>
      <c r="AB132" s="116"/>
      <c r="AC132" s="116"/>
      <c r="AD132" s="180"/>
      <c r="AE132" s="181"/>
      <c r="AF132" s="181"/>
      <c r="AG132" s="115"/>
      <c r="AH132" s="164"/>
      <c r="AI132" s="183"/>
      <c r="AJ132" s="184"/>
      <c r="AK132" s="156"/>
      <c r="AL132" s="156"/>
      <c r="AM132" s="156"/>
      <c r="AN132" s="156"/>
      <c r="AO132" s="162"/>
    </row>
    <row r="133" spans="1:44">
      <c r="A133" s="26"/>
      <c r="B133" s="26"/>
      <c r="C133" s="512"/>
      <c r="D133" s="507"/>
      <c r="E133" s="521"/>
      <c r="F133" s="510"/>
      <c r="G133" s="579"/>
      <c r="H133" s="106"/>
      <c r="I133" s="518"/>
      <c r="J133" s="515"/>
      <c r="K133" s="543"/>
      <c r="L133" s="147" t="s">
        <v>164</v>
      </c>
      <c r="M133" s="25"/>
      <c r="N133" s="62" t="s">
        <v>160</v>
      </c>
      <c r="O133" s="25"/>
      <c r="P133" s="528"/>
      <c r="Q133" s="528"/>
      <c r="R133" s="529"/>
      <c r="S133" s="530"/>
      <c r="T133" s="531"/>
      <c r="U133" s="532"/>
      <c r="V133" s="533"/>
      <c r="W133" s="534"/>
      <c r="X133" s="535"/>
      <c r="Y133" s="259"/>
      <c r="Z133" s="185"/>
      <c r="AA133" s="137">
        <f t="shared" ref="AA133" si="336">IFERROR(IF(I130="",P133+(ROUNDUP((S133/$S$4*$S$6),0))+V133,P133+(ROUNDUP((S133/$S$4*$S$6),0))+IFERROR(ROUNDUP(($V$4/$AA$11),0),"0")+IFERROR(ROUNDUP(($V$6/$AA$11),0),"0")+V133),"")</f>
        <v>0</v>
      </c>
      <c r="AB133" s="116"/>
      <c r="AC133" s="116"/>
      <c r="AD133" s="180"/>
      <c r="AE133" s="116"/>
      <c r="AF133" s="116"/>
      <c r="AG133" s="115"/>
      <c r="AH133" s="164"/>
      <c r="AI133" s="183"/>
      <c r="AJ133" s="184"/>
      <c r="AK133" s="156"/>
      <c r="AL133" s="116"/>
      <c r="AM133" s="116"/>
      <c r="AN133" s="116"/>
      <c r="AO133" s="186"/>
    </row>
    <row r="134" spans="1:44">
      <c r="A134" s="26"/>
      <c r="B134" s="26"/>
      <c r="C134" s="519">
        <f t="shared" ref="C134:C142" si="337">C130+1</f>
        <v>45411</v>
      </c>
      <c r="D134" s="505" t="str">
        <f>IFERROR(INDEX('管理リスト(祝祭日)'!$K$3:$K$32,MATCH(C134,'管理リスト(祝祭日)'!$L$3:$L$32,0)),"")</f>
        <v/>
      </c>
      <c r="E134" s="519">
        <f t="shared" ref="E134" si="338">IF(D134="",F134,D134)</f>
        <v>2</v>
      </c>
      <c r="F134" s="508">
        <f t="shared" ref="F134" si="339">WEEKDAY(C134,1)</f>
        <v>2</v>
      </c>
      <c r="G134" s="577"/>
      <c r="H134" s="104" t="str">
        <f>IF(G134="欠勤","",IF(OR(G134="有給休暇",G134="派遣先休業日",G134="振替休日",G134="代休"),G134,IF(OR(M135&lt;&gt;"",M134&lt;&gt;""),"個別契約の業務",IF(OR(D134=1,E134=1,E134=7),"","協定就業日"))))</f>
        <v>協定就業日</v>
      </c>
      <c r="I134" s="516" t="str">
        <f>IF(AND(M134="",M135=""),"",IF(H134="個別契約の業務","※",""))</f>
        <v/>
      </c>
      <c r="J134" s="513" t="str">
        <f t="shared" ref="J134" si="340">IF(AND(M134="",M135=""),"",IF(OR(M134&gt;TIMEVALUE("19:59"),M135&gt;TIMEVALUE("19:59")),"","∇"))</f>
        <v/>
      </c>
      <c r="K134" s="541" t="str">
        <f t="shared" ref="K134" si="341">IF(AND(M134="",M135=""),"",IF(OR(M134&gt;TIMEVALUE("19:59"),M135&gt;TIMEVALUE("19:59")),"★",""))</f>
        <v/>
      </c>
      <c r="L134" s="44" t="s">
        <v>159</v>
      </c>
      <c r="M134" s="338"/>
      <c r="N134" s="43" t="s">
        <v>160</v>
      </c>
      <c r="O134" s="337"/>
      <c r="P134" s="333" t="str">
        <f>IF(OR(H134&lt;&gt;"個別契約の業務",G134="",M134="",O134=""),"",IF(O134-M134&lt;0,O134-M134+1-IF(AND(M134&lt;TIMEVALUE("12:00"),O134+1&gt;TIMEVALUE("12:59")),"1:00",0),O134-M134-IF(AND(M134&lt;TIMEVALUE("12:00"),O134&gt;TIMEVALUE("12:59")),"1:00",0)))</f>
        <v/>
      </c>
      <c r="Q134" s="45" t="s">
        <v>161</v>
      </c>
      <c r="R134" s="36" t="str">
        <f t="shared" ref="R134" si="342">IF(OR(G134="",M134="",O134=""),"",$P$4/8*(P134/("1：00")))</f>
        <v/>
      </c>
      <c r="S134" s="333" t="str">
        <f>IF(OR(H134&lt;&gt;"個別契約の業務",G134="",M134="",O134=""),"",IF(P134-TIME(8,0,0)&lt;0,0,P134-TIME(8,0,0)))</f>
        <v/>
      </c>
      <c r="T134" s="45" t="s">
        <v>161</v>
      </c>
      <c r="U134" s="32" t="str">
        <f t="shared" ref="U134" si="343">IF(OR(G134="",M134="",O134="",S134=""),"",(($P$4/8*S134)/"1:00"*0.25))</f>
        <v/>
      </c>
      <c r="V134" s="333" t="str">
        <f>IF(OR(H134&lt;&gt;"個別契約の業務",G134="",M134="",O134=""),"",IF(OR(O134&lt;TIMEVALUE("5:00"),O134&gt;TIMEVALUE("22:00")),IF(O134-M134&lt;0,IF(AND(M134&lt;TIMEVALUE("22:01"),O134+1&gt;TIMEVALUE("22:00")),O134+1-"22:00",0)+IF(AND(M134&gt;TIMEVALUE("22:00"),O134+1&gt;TIMEVALUE("22:00")),O134+1-M134,0),IF(AND(M134&lt;TIMEVALUE("22:01"),O134&gt;TIMEVALUE("22:00")),O134-"22:00",0))+IF(AND(M134&lt;TIMEVALUE("5:00"),O134&gt;TIMEVALUE("0:00")),O134-M134,0),IF(O134-M134&lt;0,IF(AND(M134&lt;TIMEVALUE("22:01"),O134+1&gt;TIMEVALUE("22:00")),"29:00"-"22:00",0)+IF(AND(M134&gt;TIMEVALUE("22:00"),O134+1&gt;TIMEVALUE("22:00")),"29:00"-M134,0),IF(AND(M134&lt;TIMEVALUE("22:01"),O134&gt;TIMEVALUE("22:00")),"29:00"-"22:00",0))+IF(AND(M134&lt;TIMEVALUE("5:00"),O134&gt;TIMEVALUE("0:00")),"29:00"-M134,0)))</f>
        <v/>
      </c>
      <c r="W134" s="45" t="s">
        <v>161</v>
      </c>
      <c r="X134" s="422" t="str">
        <f t="shared" ref="X134" si="344">IF(OR(G134="",M134="",O134=""),"",(($P$4/8*0.25*V134)/"1:00"))</f>
        <v/>
      </c>
      <c r="Y134" s="257"/>
      <c r="Z134" s="146"/>
      <c r="AA134" s="134" t="str">
        <f t="shared" si="260"/>
        <v/>
      </c>
      <c r="AB134" s="116"/>
      <c r="AC134" s="143" t="str">
        <f>IF(OR(P134="",P134&gt;=TIME(8,0,0)),"",TIME(8,0,0)-P134)</f>
        <v/>
      </c>
      <c r="AD134" s="166" t="str">
        <f>S134</f>
        <v/>
      </c>
      <c r="AE134" s="167"/>
      <c r="AF134" s="167" t="str">
        <f>V134</f>
        <v/>
      </c>
      <c r="AG134" s="218" t="s">
        <v>223</v>
      </c>
      <c r="AH134" s="168"/>
      <c r="AI134" s="168"/>
      <c r="AJ134" s="169"/>
      <c r="AK134" s="116"/>
      <c r="AL134" s="502" t="s">
        <v>167</v>
      </c>
      <c r="AM134" s="503"/>
      <c r="AN134" s="170"/>
      <c r="AO134" s="171" t="s">
        <v>193</v>
      </c>
    </row>
    <row r="135" spans="1:44">
      <c r="A135" s="26"/>
      <c r="B135" s="26"/>
      <c r="C135" s="580"/>
      <c r="D135" s="506"/>
      <c r="E135" s="520"/>
      <c r="F135" s="509"/>
      <c r="G135" s="578"/>
      <c r="H135" s="92"/>
      <c r="I135" s="517"/>
      <c r="J135" s="514"/>
      <c r="K135" s="542"/>
      <c r="L135" s="49" t="s">
        <v>184</v>
      </c>
      <c r="M135" s="339"/>
      <c r="N135" s="54" t="s">
        <v>160</v>
      </c>
      <c r="O135" s="340"/>
      <c r="P135" s="334" t="str">
        <f>IF(OR(H134&lt;&gt;"個別契約の業務",G134="",M135="",O135=""),"",IF(O135-M135&lt;0,O135-M135+1-IF(AND(M135&lt;TIMEVALUE("12:00"),O135+1&gt;TIMEVALUE("12:59")),"1:00",0),O135-M135-IF(AND(M135&lt;TIMEVALUE("12:00"),O135&gt;TIMEVALUE("12:59")),"1:00",0)))</f>
        <v/>
      </c>
      <c r="Q135" s="55" t="s">
        <v>161</v>
      </c>
      <c r="R135" s="56" t="str">
        <f t="shared" ref="R135" si="345">IF(OR(G134="",M135="",O135=""),"",$P$6/8*(P135/("1：00")))</f>
        <v/>
      </c>
      <c r="S135" s="334" t="str">
        <f>IF(OR(H134&lt;&gt;"個別契約の業務",G134="",M135="",O135=""),"",IF(P135-TIME(8,0,0)&lt;0,0,P135-TIME(8,0,0)))</f>
        <v/>
      </c>
      <c r="T135" s="55" t="s">
        <v>161</v>
      </c>
      <c r="U135" s="57" t="str">
        <f t="shared" ref="U135" si="346">IF(OR(G134="",M135="",O135="",S135=""),"",(($P$6/8*S135)/"1:00"*0))</f>
        <v/>
      </c>
      <c r="V135" s="334" t="str">
        <f>IF(OR(H134&lt;&gt;"個別契約の業務",G134="",M135="",O135=""),"",IF(OR(O135&lt;TIMEVALUE("5:00"),O135&gt;TIMEVALUE("22:00")),IF(O135-M135&lt;0,IF(AND(M135&lt;TIMEVALUE("22:01"),O135+1&gt;TIMEVALUE("22:00")),O135+1-"22:00",0)+IF(AND(M135&gt;TIMEVALUE("22:00"),O135+1&gt;TIMEVALUE("22:00")),O135+1-M135,0),IF(AND(M135&lt;TIMEVALUE("22:01"),O135&gt;TIMEVALUE("22:00")),O135-"22:00",0))+IF(AND(M135&lt;TIMEVALUE("5:00"),O135&gt;TIMEVALUE("0:00")),O135-M135,0),IF(O135-M135&lt;0,IF(AND(M135&lt;TIMEVALUE("22:01"),O135+1&gt;TIMEVALUE("22:00")),"29:00"-"22:00",0)+IF(AND(M135&gt;TIMEVALUE("22:00"),O135+1&gt;TIMEVALUE("22:00")),"29:00"-M135,0),IF(AND(M135&lt;TIMEVALUE("22:01"),O135&gt;TIMEVALUE("22:00")),"29:00"-"22:00",0))+IF(AND(M135&lt;TIMEVALUE("5:00"),O135&gt;TIMEVALUE("0:00")),"29:00"-M135,0)))</f>
        <v/>
      </c>
      <c r="W135" s="55" t="s">
        <v>161</v>
      </c>
      <c r="X135" s="423" t="str">
        <f t="shared" ref="X135" si="347">IF(OR(G134="",M135="",O135=""),"",(($P$4/8*0.25*V135)/"1:00"))</f>
        <v/>
      </c>
      <c r="Y135" s="257"/>
      <c r="Z135" s="146"/>
      <c r="AA135" s="135" t="str">
        <f t="shared" si="264"/>
        <v/>
      </c>
      <c r="AB135" s="116"/>
      <c r="AC135" s="143" t="str">
        <f>IF(OR(P135="",P135&gt;=TIME(8,0,0)),"",TIME(8,0,0)-P135)</f>
        <v/>
      </c>
      <c r="AD135" s="166"/>
      <c r="AE135" s="167" t="str">
        <f>S135</f>
        <v/>
      </c>
      <c r="AF135" s="167" t="str">
        <f>V135</f>
        <v/>
      </c>
      <c r="AG135" s="217" t="s">
        <v>221</v>
      </c>
      <c r="AH135" s="172">
        <f>IFERROR(ROUNDDOWN($V137,0),"")</f>
        <v>0</v>
      </c>
      <c r="AI135" s="173" t="s">
        <v>181</v>
      </c>
      <c r="AJ135" s="174" t="str">
        <f>IF(P137="","",P137)</f>
        <v/>
      </c>
      <c r="AK135" s="156"/>
      <c r="AL135" s="175" t="str">
        <f>IF(S137="","",S137)</f>
        <v/>
      </c>
      <c r="AM135" s="176" t="s">
        <v>166</v>
      </c>
      <c r="AN135" s="177" t="str">
        <f>IF(S137="","",ROUNDUP((AL135/$S$4*$S$6),0))</f>
        <v/>
      </c>
      <c r="AO135" s="178"/>
    </row>
    <row r="136" spans="1:44">
      <c r="A136" s="26"/>
      <c r="B136" s="26"/>
      <c r="C136" s="580"/>
      <c r="D136" s="506"/>
      <c r="E136" s="520"/>
      <c r="F136" s="509"/>
      <c r="G136" s="578"/>
      <c r="H136" s="105"/>
      <c r="I136" s="517"/>
      <c r="J136" s="514"/>
      <c r="K136" s="542"/>
      <c r="L136" s="479" t="s">
        <v>183</v>
      </c>
      <c r="M136" s="480"/>
      <c r="N136" s="480"/>
      <c r="O136" s="480"/>
      <c r="P136" s="480"/>
      <c r="Q136" s="480"/>
      <c r="R136" s="481"/>
      <c r="S136" s="547" t="s">
        <v>162</v>
      </c>
      <c r="T136" s="548"/>
      <c r="U136" s="549"/>
      <c r="V136" s="536" t="s">
        <v>221</v>
      </c>
      <c r="W136" s="537"/>
      <c r="X136" s="538"/>
      <c r="Y136" s="258"/>
      <c r="Z136" s="179"/>
      <c r="AA136" s="136" t="s">
        <v>163</v>
      </c>
      <c r="AB136" s="116"/>
      <c r="AC136" s="116"/>
      <c r="AD136" s="180"/>
      <c r="AE136" s="181"/>
      <c r="AF136" s="181"/>
      <c r="AG136" s="115"/>
      <c r="AH136" s="164"/>
      <c r="AI136" s="183"/>
      <c r="AJ136" s="184"/>
      <c r="AK136" s="156"/>
      <c r="AL136" s="156"/>
      <c r="AM136" s="156"/>
      <c r="AN136" s="156"/>
      <c r="AO136" s="162"/>
    </row>
    <row r="137" spans="1:44">
      <c r="A137" s="26"/>
      <c r="B137" s="26"/>
      <c r="C137" s="581"/>
      <c r="D137" s="507"/>
      <c r="E137" s="521"/>
      <c r="F137" s="510"/>
      <c r="G137" s="579"/>
      <c r="H137" s="106"/>
      <c r="I137" s="518"/>
      <c r="J137" s="515"/>
      <c r="K137" s="543"/>
      <c r="L137" s="118" t="s">
        <v>164</v>
      </c>
      <c r="M137" s="25"/>
      <c r="N137" s="33" t="s">
        <v>160</v>
      </c>
      <c r="O137" s="25"/>
      <c r="P137" s="528"/>
      <c r="Q137" s="528"/>
      <c r="R137" s="529"/>
      <c r="S137" s="530"/>
      <c r="T137" s="531"/>
      <c r="U137" s="532"/>
      <c r="V137" s="533"/>
      <c r="W137" s="534"/>
      <c r="X137" s="535"/>
      <c r="Y137" s="259"/>
      <c r="Z137" s="185"/>
      <c r="AA137" s="137">
        <f t="shared" ref="AA137" si="348">IFERROR(IF(I134="",P137+(ROUNDUP((S137/$S$4*$S$6),0))+V137,P137+(ROUNDUP((S137/$S$4*$S$6),0))+IFERROR(ROUNDUP(($V$4/$AA$11),0),"0")+IFERROR(ROUNDUP(($V$6/$AA$11),0),"0")+V137),"")</f>
        <v>0</v>
      </c>
      <c r="AB137" s="116"/>
      <c r="AC137" s="116"/>
      <c r="AD137" s="180"/>
      <c r="AE137" s="116"/>
      <c r="AF137" s="116"/>
      <c r="AG137" s="115"/>
      <c r="AH137" s="164"/>
      <c r="AI137" s="183"/>
      <c r="AJ137" s="184"/>
      <c r="AK137" s="156"/>
      <c r="AL137" s="116"/>
      <c r="AM137" s="116"/>
      <c r="AN137" s="116"/>
      <c r="AO137" s="186"/>
    </row>
    <row r="138" spans="1:44">
      <c r="A138" s="47"/>
      <c r="B138" s="47"/>
      <c r="C138" s="519">
        <f t="shared" si="337"/>
        <v>45412</v>
      </c>
      <c r="D138" s="505" t="str">
        <f>IFERROR(INDEX('管理リスト(祝祭日)'!$K$3:$K$32,MATCH(C138,'管理リスト(祝祭日)'!$L$3:$L$32,0)),"")</f>
        <v/>
      </c>
      <c r="E138" s="519">
        <f t="shared" ref="E138" si="349">IF(D138="",F138,D138)</f>
        <v>3</v>
      </c>
      <c r="F138" s="508">
        <f t="shared" ref="F138" si="350">WEEKDAY(C138,1)</f>
        <v>3</v>
      </c>
      <c r="G138" s="577"/>
      <c r="H138" s="108" t="str">
        <f>IF(G138="欠勤","",IF(OR(G138="有給休暇",G138="派遣先休業日",G138="振替休日",G138="代休"),G138,IF(OR(M139&lt;&gt;"",M138&lt;&gt;""),"個別契約の業務",IF(OR(D138=1,E138=1,E138=7),"","協定就業日"))))</f>
        <v>協定就業日</v>
      </c>
      <c r="I138" s="516" t="str">
        <f>IF(AND(M138="",M139=""),"",IF(H138="個別契約の業務","※",""))</f>
        <v/>
      </c>
      <c r="J138" s="513" t="str">
        <f t="shared" ref="J138" si="351">IF(AND(M138="",M139=""),"",IF(OR(M138&gt;TIMEVALUE("19:59"),M139&gt;TIMEVALUE("19:59")),"","∇"))</f>
        <v/>
      </c>
      <c r="K138" s="541" t="str">
        <f t="shared" ref="K138" si="352">IF(AND(M138="",M139=""),"",IF(OR(M138&gt;TIMEVALUE("19:59"),M139&gt;TIMEVALUE("19:59")),"★",""))</f>
        <v/>
      </c>
      <c r="L138" s="59" t="s">
        <v>159</v>
      </c>
      <c r="M138" s="338"/>
      <c r="N138" s="60" t="s">
        <v>160</v>
      </c>
      <c r="O138" s="337"/>
      <c r="P138" s="335" t="str">
        <f>IF(OR(H138&lt;&gt;"個別契約の業務",G138="",M138="",O138=""),"",IF(O138-M138&lt;0,O138-M138+1-IF(AND(M138&lt;TIMEVALUE("12:00"),O138+1&gt;TIMEVALUE("12:59")),"1:00",0),O138-M138-IF(AND(M138&lt;TIMEVALUE("12:00"),O138&gt;TIMEVALUE("12:59")),"1:00",0)))</f>
        <v/>
      </c>
      <c r="Q138" s="63" t="s">
        <v>161</v>
      </c>
      <c r="R138" s="64" t="str">
        <f t="shared" ref="R138" si="353">IF(OR(G138="",M138="",O138=""),"",$P$4/8*(P138/("1：00")))</f>
        <v/>
      </c>
      <c r="S138" s="335" t="str">
        <f>IF(OR(H138&lt;&gt;"個別契約の業務",G138="",M138="",O138=""),"",IF(P138-TIME(8,0,0)&lt;0,0,P138-TIME(8,0,0)))</f>
        <v/>
      </c>
      <c r="T138" s="63" t="s">
        <v>161</v>
      </c>
      <c r="U138" s="65" t="str">
        <f t="shared" ref="U138" si="354">IF(OR(G138="",M138="",O138="",S138=""),"",(($P$4/8*S138)/"1:00"*0.25))</f>
        <v/>
      </c>
      <c r="V138" s="335" t="str">
        <f>IF(OR(H138&lt;&gt;"個別契約の業務",G138="",M138="",O138=""),"",IF(OR(O138&lt;TIMEVALUE("5:00"),O138&gt;TIMEVALUE("22:00")),IF(O138-M138&lt;0,IF(AND(M138&lt;TIMEVALUE("22:01"),O138+1&gt;TIMEVALUE("22:00")),O138+1-"22:00",0)+IF(AND(M138&gt;TIMEVALUE("22:00"),O138+1&gt;TIMEVALUE("22:00")),O138+1-M138,0),IF(AND(M138&lt;TIMEVALUE("22:01"),O138&gt;TIMEVALUE("22:00")),O138-"22:00",0))+IF(AND(M138&lt;TIMEVALUE("5:00"),O138&gt;TIMEVALUE("0:00")),O138-M138,0),IF(O138-M138&lt;0,IF(AND(M138&lt;TIMEVALUE("22:01"),O138+1&gt;TIMEVALUE("22:00")),"29:00"-"22:00",0)+IF(AND(M138&gt;TIMEVALUE("22:00"),O138+1&gt;TIMEVALUE("22:00")),"29:00"-M138,0),IF(AND(M138&lt;TIMEVALUE("22:01"),O138&gt;TIMEVALUE("22:00")),"29:00"-"22:00",0))+IF(AND(M138&lt;TIMEVALUE("5:00"),O138&gt;TIMEVALUE("0:00")),"29:00"-M138,0)))</f>
        <v/>
      </c>
      <c r="W138" s="63" t="s">
        <v>161</v>
      </c>
      <c r="X138" s="424" t="str">
        <f t="shared" ref="X138" si="355">IF(OR(G138="",M138="",O138=""),"",(($P$4/8*0.25*V138)/"1:00"))</f>
        <v/>
      </c>
      <c r="Y138" s="257"/>
      <c r="Z138" s="146"/>
      <c r="AA138" s="134" t="str">
        <f t="shared" si="260"/>
        <v/>
      </c>
      <c r="AB138" s="116"/>
      <c r="AC138" s="143" t="str">
        <f>IF(OR(P138="",P138&gt;=TIME(8,0,0)),"",TIME(8,0,0)-P138)</f>
        <v/>
      </c>
      <c r="AD138" s="166" t="str">
        <f>S138</f>
        <v/>
      </c>
      <c r="AE138" s="167"/>
      <c r="AF138" s="167" t="str">
        <f>V138</f>
        <v/>
      </c>
      <c r="AG138" s="218" t="s">
        <v>223</v>
      </c>
      <c r="AH138" s="168"/>
      <c r="AI138" s="168"/>
      <c r="AJ138" s="169"/>
      <c r="AK138" s="116"/>
      <c r="AL138" s="502" t="s">
        <v>167</v>
      </c>
      <c r="AM138" s="503"/>
      <c r="AN138" s="170"/>
      <c r="AO138" s="171" t="s">
        <v>193</v>
      </c>
      <c r="AQ138" s="48"/>
      <c r="AR138" s="48"/>
    </row>
    <row r="139" spans="1:44">
      <c r="A139" s="47"/>
      <c r="B139" s="47"/>
      <c r="C139" s="580"/>
      <c r="D139" s="506"/>
      <c r="E139" s="520"/>
      <c r="F139" s="509"/>
      <c r="G139" s="578"/>
      <c r="H139" s="92"/>
      <c r="I139" s="517"/>
      <c r="J139" s="514"/>
      <c r="K139" s="542"/>
      <c r="L139" s="58" t="s">
        <v>184</v>
      </c>
      <c r="M139" s="339"/>
      <c r="N139" s="61" t="s">
        <v>160</v>
      </c>
      <c r="O139" s="340"/>
      <c r="P139" s="336" t="str">
        <f>IF(OR(H138&lt;&gt;"個別契約の業務",G138="",M139="",O139=""),"",IF(O139-M139&lt;0,O139-M139+1-IF(AND(M139&lt;TIMEVALUE("12:00"),O139+1&gt;TIMEVALUE("12:59")),"1:00",0),O139-M139-IF(AND(M139&lt;TIMEVALUE("12:00"),O139&gt;TIMEVALUE("12:59")),"1:00",0)))</f>
        <v/>
      </c>
      <c r="Q139" s="66" t="s">
        <v>161</v>
      </c>
      <c r="R139" s="67" t="str">
        <f t="shared" ref="R139" si="356">IF(OR(G138="",M139="",O139=""),"",$P$6/8*(P139/("1：00")))</f>
        <v/>
      </c>
      <c r="S139" s="336" t="str">
        <f>IF(OR(H138&lt;&gt;"個別契約の業務",G138="",M139="",O139=""),"",IF(P139-TIME(8,0,0)&lt;0,0,P139-TIME(8,0,0)))</f>
        <v/>
      </c>
      <c r="T139" s="66" t="s">
        <v>161</v>
      </c>
      <c r="U139" s="68" t="str">
        <f t="shared" ref="U139" si="357">IF(OR(G138="",M139="",O139="",S139=""),"",(($P$6/8*S139)/"1:00"*0))</f>
        <v/>
      </c>
      <c r="V139" s="336" t="str">
        <f>IF(OR(H138&lt;&gt;"個別契約の業務",G138="",M139="",O139=""),"",IF(OR(O139&lt;TIMEVALUE("5:00"),O139&gt;TIMEVALUE("22:00")),IF(O139-M139&lt;0,IF(AND(M139&lt;TIMEVALUE("22:01"),O139+1&gt;TIMEVALUE("22:00")),O139+1-"22:00",0)+IF(AND(M139&gt;TIMEVALUE("22:00"),O139+1&gt;TIMEVALUE("22:00")),O139+1-M139,0),IF(AND(M139&lt;TIMEVALUE("22:01"),O139&gt;TIMEVALUE("22:00")),O139-"22:00",0))+IF(AND(M139&lt;TIMEVALUE("5:00"),O139&gt;TIMEVALUE("0:00")),O139-M139,0),IF(O139-M139&lt;0,IF(AND(M139&lt;TIMEVALUE("22:01"),O139+1&gt;TIMEVALUE("22:00")),"29:00"-"22:00",0)+IF(AND(M139&gt;TIMEVALUE("22:00"),O139+1&gt;TIMEVALUE("22:00")),"29:00"-M139,0),IF(AND(M139&lt;TIMEVALUE("22:01"),O139&gt;TIMEVALUE("22:00")),"29:00"-"22:00",0))+IF(AND(M139&lt;TIMEVALUE("5:00"),O139&gt;TIMEVALUE("0:00")),"29:00"-M139,0)))</f>
        <v/>
      </c>
      <c r="W139" s="66" t="s">
        <v>161</v>
      </c>
      <c r="X139" s="425" t="str">
        <f t="shared" ref="X139" si="358">IF(OR(G138="",M139="",O139=""),"",(($P$4/8*0.25*V139)/"1:00"))</f>
        <v/>
      </c>
      <c r="Y139" s="257"/>
      <c r="Z139" s="146"/>
      <c r="AA139" s="135" t="str">
        <f t="shared" si="264"/>
        <v/>
      </c>
      <c r="AB139" s="116"/>
      <c r="AC139" s="143" t="str">
        <f>IF(OR(P139="",P139&gt;=TIME(8,0,0)),"",TIME(8,0,0)-P139)</f>
        <v/>
      </c>
      <c r="AD139" s="166"/>
      <c r="AE139" s="167" t="str">
        <f>S139</f>
        <v/>
      </c>
      <c r="AF139" s="167" t="str">
        <f>V139</f>
        <v/>
      </c>
      <c r="AG139" s="217" t="s">
        <v>221</v>
      </c>
      <c r="AH139" s="172">
        <f>IFERROR(ROUNDDOWN($V141,0),"")</f>
        <v>0</v>
      </c>
      <c r="AI139" s="173" t="s">
        <v>181</v>
      </c>
      <c r="AJ139" s="174" t="str">
        <f>IF(P141="","",P141)</f>
        <v/>
      </c>
      <c r="AK139" s="156"/>
      <c r="AL139" s="175" t="str">
        <f>IF(S141="","",S141)</f>
        <v/>
      </c>
      <c r="AM139" s="176" t="s">
        <v>166</v>
      </c>
      <c r="AN139" s="177" t="str">
        <f>IF(S141="","",ROUNDUP((AL139/$S$4*$S$6),0))</f>
        <v/>
      </c>
      <c r="AO139" s="178"/>
    </row>
    <row r="140" spans="1:44" ht="13.5" customHeight="1">
      <c r="A140" s="47"/>
      <c r="B140" s="47"/>
      <c r="C140" s="580"/>
      <c r="D140" s="506"/>
      <c r="E140" s="520"/>
      <c r="F140" s="509"/>
      <c r="G140" s="578"/>
      <c r="H140" s="105"/>
      <c r="I140" s="517"/>
      <c r="J140" s="514"/>
      <c r="K140" s="542"/>
      <c r="L140" s="482" t="s">
        <v>183</v>
      </c>
      <c r="M140" s="483"/>
      <c r="N140" s="483"/>
      <c r="O140" s="483"/>
      <c r="P140" s="483"/>
      <c r="Q140" s="483"/>
      <c r="R140" s="484"/>
      <c r="S140" s="544" t="s">
        <v>162</v>
      </c>
      <c r="T140" s="545"/>
      <c r="U140" s="546"/>
      <c r="V140" s="525" t="s">
        <v>221</v>
      </c>
      <c r="W140" s="526"/>
      <c r="X140" s="527"/>
      <c r="Y140" s="258"/>
      <c r="Z140" s="179"/>
      <c r="AA140" s="136" t="s">
        <v>163</v>
      </c>
      <c r="AB140" s="116"/>
      <c r="AC140" s="116"/>
      <c r="AD140" s="180"/>
      <c r="AE140" s="181"/>
      <c r="AF140" s="181"/>
      <c r="AG140" s="115"/>
      <c r="AH140" s="164"/>
      <c r="AI140" s="183"/>
      <c r="AJ140" s="184"/>
      <c r="AK140" s="156"/>
      <c r="AL140" s="156"/>
      <c r="AM140" s="156"/>
      <c r="AN140" s="156"/>
      <c r="AO140" s="162"/>
    </row>
    <row r="141" spans="1:44" ht="13.5" customHeight="1">
      <c r="A141" s="47"/>
      <c r="B141" s="47"/>
      <c r="C141" s="581"/>
      <c r="D141" s="507"/>
      <c r="E141" s="521"/>
      <c r="F141" s="510"/>
      <c r="G141" s="579"/>
      <c r="H141" s="106"/>
      <c r="I141" s="518"/>
      <c r="J141" s="515"/>
      <c r="K141" s="543"/>
      <c r="L141" s="147" t="s">
        <v>164</v>
      </c>
      <c r="M141" s="25"/>
      <c r="N141" s="62" t="s">
        <v>160</v>
      </c>
      <c r="O141" s="25"/>
      <c r="P141" s="528"/>
      <c r="Q141" s="528"/>
      <c r="R141" s="529"/>
      <c r="S141" s="530"/>
      <c r="T141" s="531"/>
      <c r="U141" s="532"/>
      <c r="V141" s="533"/>
      <c r="W141" s="534"/>
      <c r="X141" s="535"/>
      <c r="Y141" s="259"/>
      <c r="Z141" s="185"/>
      <c r="AA141" s="137">
        <f t="shared" ref="AA141" si="359">IFERROR(IF(I138="",P141+(ROUNDUP((S141/$S$4*$S$6),0))+V141,P141+(ROUNDUP((S141/$S$4*$S$6),0))+IFERROR(ROUNDUP(($V$4/$AA$11),0),"0")+IFERROR(ROUNDUP(($V$6/$AA$11),0),"0")+V141),"")</f>
        <v>0</v>
      </c>
      <c r="AB141" s="116"/>
      <c r="AC141" s="116"/>
      <c r="AD141" s="180"/>
      <c r="AE141" s="116"/>
      <c r="AF141" s="116"/>
      <c r="AG141" s="115"/>
      <c r="AH141" s="164"/>
      <c r="AI141" s="183"/>
      <c r="AJ141" s="184"/>
      <c r="AK141" s="156"/>
      <c r="AL141" s="116"/>
      <c r="AM141" s="116"/>
      <c r="AN141" s="116"/>
      <c r="AO141" s="186"/>
    </row>
    <row r="142" spans="1:44" ht="13.5" customHeight="1">
      <c r="A142" s="47"/>
      <c r="B142" s="47"/>
      <c r="C142" s="519">
        <f t="shared" si="337"/>
        <v>45413</v>
      </c>
      <c r="D142" s="505" t="str">
        <f>IFERROR(INDEX('管理リスト(祝祭日)'!$K$3:$K$32,MATCH(C142,'管理リスト(祝祭日)'!$L$3:$L$32,0)),"")</f>
        <v/>
      </c>
      <c r="E142" s="519">
        <f>IF(D142="",F142,D142)</f>
        <v>4</v>
      </c>
      <c r="F142" s="508">
        <f t="shared" ref="F142" si="360">WEEKDAY(C142,1)</f>
        <v>4</v>
      </c>
      <c r="G142" s="577"/>
      <c r="H142" s="104" t="str">
        <f>IF(G142="欠勤","",IF(OR(G142="有給休暇",G142="派遣先休業日",G142="振替休日",G142="代休"),G142,IF(OR(M143&lt;&gt;"",M142&lt;&gt;""),"個別契約の業務",IF(OR(D142=1,E142=1,E142=7),"","協定就業日"))))</f>
        <v>協定就業日</v>
      </c>
      <c r="I142" s="516" t="str">
        <f>IF(AND(M142="",M143=""),"",IF(H142="個別契約の業務","※",""))</f>
        <v/>
      </c>
      <c r="J142" s="513" t="str">
        <f t="shared" ref="J142" si="361">IF(AND(M142="",M143=""),"",IF(OR(M142&gt;TIMEVALUE("19:59"),M143&gt;TIMEVALUE("19:59")),"","∇"))</f>
        <v/>
      </c>
      <c r="K142" s="541" t="str">
        <f t="shared" ref="K142" si="362">IF(AND(M142="",M143=""),"",IF(OR(M142&gt;TIMEVALUE("19:59"),M143&gt;TIMEVALUE("19:59")),"★",""))</f>
        <v/>
      </c>
      <c r="L142" s="44" t="s">
        <v>159</v>
      </c>
      <c r="M142" s="338"/>
      <c r="N142" s="43" t="s">
        <v>160</v>
      </c>
      <c r="O142" s="337"/>
      <c r="P142" s="333" t="str">
        <f>IF(OR(H142&lt;&gt;"個別契約の業務",G142="",M142="",O142=""),"",IF(O142-M142&lt;0,O142-M142+1-IF(AND(M142&lt;TIMEVALUE("12:00"),O142+1&gt;TIMEVALUE("12:59")),"1:00",0),O142-M142-IF(AND(M142&lt;TIMEVALUE("12:00"),O142&gt;TIMEVALUE("12:59")),"1:00",0)))</f>
        <v/>
      </c>
      <c r="Q142" s="45" t="s">
        <v>161</v>
      </c>
      <c r="R142" s="36" t="str">
        <f t="shared" ref="R142" si="363">IF(OR(G142="",M142="",O142=""),"",$P$4/8*(P142/("1：00")))</f>
        <v/>
      </c>
      <c r="S142" s="333" t="str">
        <f>IF(OR(H142&lt;&gt;"個別契約の業務",G142="",M142="",O142=""),"",IF(P142-TIME(8,0,0)&lt;0,0,P142-TIME(8,0,0)))</f>
        <v/>
      </c>
      <c r="T142" s="45" t="s">
        <v>161</v>
      </c>
      <c r="U142" s="32" t="str">
        <f t="shared" ref="U142" si="364">IF(OR(G142="",M142="",O142="",S142=""),"",(($P$4/8*S142)/"1:00"*0.25))</f>
        <v/>
      </c>
      <c r="V142" s="333" t="str">
        <f>IF(OR(H142&lt;&gt;"個別契約の業務",G142="",M142="",O142=""),"",IF(OR(O142&lt;TIMEVALUE("5:00"),O142&gt;TIMEVALUE("22:00")),IF(O142-M142&lt;0,IF(AND(M142&lt;TIMEVALUE("22:01"),O142+1&gt;TIMEVALUE("22:00")),O142+1-"22:00",0)+IF(AND(M142&gt;TIMEVALUE("22:00"),O142+1&gt;TIMEVALUE("22:00")),O142+1-M142,0),IF(AND(M142&lt;TIMEVALUE("22:01"),O142&gt;TIMEVALUE("22:00")),O142-"22:00",0))+IF(AND(M142&lt;TIMEVALUE("5:00"),O142&gt;TIMEVALUE("0:00")),O142-M142,0),IF(O142-M142&lt;0,IF(AND(M142&lt;TIMEVALUE("22:01"),O142+1&gt;TIMEVALUE("22:00")),"29:00"-"22:00",0)+IF(AND(M142&gt;TIMEVALUE("22:00"),O142+1&gt;TIMEVALUE("22:00")),"29:00"-M142,0),IF(AND(M142&lt;TIMEVALUE("22:01"),O142&gt;TIMEVALUE("22:00")),"29:00"-"22:00",0))+IF(AND(M142&lt;TIMEVALUE("5:00"),O142&gt;TIMEVALUE("0:00")),"29:00"-M142,0)))</f>
        <v/>
      </c>
      <c r="W142" s="45" t="s">
        <v>161</v>
      </c>
      <c r="X142" s="422" t="str">
        <f t="shared" ref="X142" si="365">IF(OR(G142="",M142="",O142=""),"",(($P$4/8*0.25*V142)/"1:00"))</f>
        <v/>
      </c>
      <c r="Y142" s="257"/>
      <c r="Z142" s="146"/>
      <c r="AA142" s="134" t="str">
        <f t="shared" si="260"/>
        <v/>
      </c>
      <c r="AB142" s="116"/>
      <c r="AC142" s="143" t="str">
        <f>IF(OR(P142="",P142&gt;=TIME(8,0,0)),"",TIME(8,0,0)-P142)</f>
        <v/>
      </c>
      <c r="AD142" s="166" t="str">
        <f>S142</f>
        <v/>
      </c>
      <c r="AE142" s="167"/>
      <c r="AF142" s="167" t="str">
        <f>V142</f>
        <v/>
      </c>
      <c r="AG142" s="218" t="s">
        <v>223</v>
      </c>
      <c r="AH142" s="168"/>
      <c r="AI142" s="168"/>
      <c r="AJ142" s="169"/>
      <c r="AK142" s="116"/>
      <c r="AL142" s="502" t="s">
        <v>167</v>
      </c>
      <c r="AM142" s="503"/>
      <c r="AN142" s="170"/>
      <c r="AO142" s="171" t="s">
        <v>193</v>
      </c>
      <c r="AQ142" s="70"/>
      <c r="AR142" s="5"/>
    </row>
    <row r="143" spans="1:44">
      <c r="A143" s="47"/>
      <c r="B143" s="47"/>
      <c r="C143" s="580"/>
      <c r="D143" s="506"/>
      <c r="E143" s="520"/>
      <c r="F143" s="509"/>
      <c r="G143" s="578"/>
      <c r="H143" s="92"/>
      <c r="I143" s="517"/>
      <c r="J143" s="514"/>
      <c r="K143" s="542"/>
      <c r="L143" s="49" t="s">
        <v>184</v>
      </c>
      <c r="M143" s="339"/>
      <c r="N143" s="54" t="s">
        <v>160</v>
      </c>
      <c r="O143" s="340"/>
      <c r="P143" s="334" t="str">
        <f>IF(OR(H142&lt;&gt;"個別契約の業務",G142="",M143="",O143=""),"",IF(O143-M143&lt;0,O143-M143+1-IF(AND(M143&lt;TIMEVALUE("12:00"),O143+1&gt;TIMEVALUE("12:59")),"1:00",0),O143-M143-IF(AND(M143&lt;TIMEVALUE("12:00"),O143&gt;TIMEVALUE("12:59")),"1:00",0)))</f>
        <v/>
      </c>
      <c r="Q143" s="55" t="s">
        <v>161</v>
      </c>
      <c r="R143" s="56" t="str">
        <f t="shared" ref="R143" si="366">IF(OR(G142="",M143="",O143=""),"",$P$6/8*(P143/("1：00")))</f>
        <v/>
      </c>
      <c r="S143" s="334" t="str">
        <f>IF(OR(H142&lt;&gt;"個別契約の業務",G142="",M143="",O143=""),"",IF(P143-TIME(8,0,0)&lt;0,0,P143-TIME(8,0,0)))</f>
        <v/>
      </c>
      <c r="T143" s="55" t="s">
        <v>161</v>
      </c>
      <c r="U143" s="57" t="str">
        <f t="shared" ref="U143" si="367">IF(OR(G142="",M143="",O143="",S143=""),"",(($P$6/8*S143)/"1:00"*0))</f>
        <v/>
      </c>
      <c r="V143" s="334" t="str">
        <f>IF(OR(H142&lt;&gt;"個別契約の業務",G142="",M143="",O143=""),"",IF(OR(O143&lt;TIMEVALUE("5:00"),O143&gt;TIMEVALUE("22:00")),IF(O143-M143&lt;0,IF(AND(M143&lt;TIMEVALUE("22:01"),O143+1&gt;TIMEVALUE("22:00")),O143+1-"22:00",0)+IF(AND(M143&gt;TIMEVALUE("22:00"),O143+1&gt;TIMEVALUE("22:00")),O143+1-M143,0),IF(AND(M143&lt;TIMEVALUE("22:01"),O143&gt;TIMEVALUE("22:00")),O143-"22:00",0))+IF(AND(M143&lt;TIMEVALUE("5:00"),O143&gt;TIMEVALUE("0:00")),O143-M143,0),IF(O143-M143&lt;0,IF(AND(M143&lt;TIMEVALUE("22:01"),O143+1&gt;TIMEVALUE("22:00")),"29:00"-"22:00",0)+IF(AND(M143&gt;TIMEVALUE("22:00"),O143+1&gt;TIMEVALUE("22:00")),"29:00"-M143,0),IF(AND(M143&lt;TIMEVALUE("22:01"),O143&gt;TIMEVALUE("22:00")),"29:00"-"22:00",0))+IF(AND(M143&lt;TIMEVALUE("5:00"),O143&gt;TIMEVALUE("0:00")),"29:00"-M143,0)))</f>
        <v/>
      </c>
      <c r="W143" s="55" t="s">
        <v>161</v>
      </c>
      <c r="X143" s="423" t="str">
        <f t="shared" ref="X143" si="368">IF(OR(G142="",M143="",O143=""),"",(($P$4/8*0.25*V143)/"1:00"))</f>
        <v/>
      </c>
      <c r="Y143" s="257"/>
      <c r="Z143" s="146"/>
      <c r="AA143" s="135" t="str">
        <f t="shared" si="264"/>
        <v/>
      </c>
      <c r="AB143" s="116"/>
      <c r="AC143" s="143" t="str">
        <f>IF(OR(P143="",P143&gt;=TIME(8,0,0)),"",TIME(8,0,0)-P143)</f>
        <v/>
      </c>
      <c r="AD143" s="166"/>
      <c r="AE143" s="167" t="str">
        <f>S143</f>
        <v/>
      </c>
      <c r="AF143" s="167" t="str">
        <f>V143</f>
        <v/>
      </c>
      <c r="AG143" s="217" t="s">
        <v>221</v>
      </c>
      <c r="AH143" s="172">
        <f>IFERROR(ROUNDDOWN($V145,0),"")</f>
        <v>0</v>
      </c>
      <c r="AI143" s="173" t="s">
        <v>181</v>
      </c>
      <c r="AJ143" s="174" t="str">
        <f>IF(P145="","",P145)</f>
        <v/>
      </c>
      <c r="AK143" s="156"/>
      <c r="AL143" s="175" t="str">
        <f>IF(S145="","",S145)</f>
        <v/>
      </c>
      <c r="AM143" s="176" t="s">
        <v>166</v>
      </c>
      <c r="AN143" s="177" t="str">
        <f>IF(S145="","",ROUNDUP((AL143/$S$4*$S$6),0))</f>
        <v/>
      </c>
      <c r="AO143" s="178"/>
    </row>
    <row r="144" spans="1:44" ht="14.25" customHeight="1">
      <c r="A144" s="47"/>
      <c r="B144" s="47"/>
      <c r="C144" s="580"/>
      <c r="D144" s="506"/>
      <c r="E144" s="520"/>
      <c r="F144" s="509"/>
      <c r="G144" s="578"/>
      <c r="H144" s="105"/>
      <c r="I144" s="517"/>
      <c r="J144" s="514"/>
      <c r="K144" s="542"/>
      <c r="L144" s="479" t="s">
        <v>183</v>
      </c>
      <c r="M144" s="480"/>
      <c r="N144" s="480"/>
      <c r="O144" s="480"/>
      <c r="P144" s="480"/>
      <c r="Q144" s="480"/>
      <c r="R144" s="481"/>
      <c r="S144" s="547" t="s">
        <v>162</v>
      </c>
      <c r="T144" s="548"/>
      <c r="U144" s="549"/>
      <c r="V144" s="536" t="s">
        <v>221</v>
      </c>
      <c r="W144" s="537"/>
      <c r="X144" s="538"/>
      <c r="Y144" s="258"/>
      <c r="Z144" s="179"/>
      <c r="AA144" s="136" t="s">
        <v>163</v>
      </c>
      <c r="AB144" s="116"/>
      <c r="AC144" s="116"/>
      <c r="AD144" s="180"/>
      <c r="AE144" s="181"/>
      <c r="AF144" s="181"/>
      <c r="AG144" s="115"/>
      <c r="AH144" s="164"/>
      <c r="AI144" s="183"/>
      <c r="AJ144" s="184"/>
      <c r="AK144" s="156"/>
      <c r="AL144" s="156"/>
      <c r="AM144" s="156"/>
      <c r="AN144" s="156"/>
      <c r="AO144" s="162"/>
    </row>
    <row r="145" spans="1:41" ht="14.25" customHeight="1">
      <c r="A145" s="47"/>
      <c r="B145" s="47"/>
      <c r="C145" s="581"/>
      <c r="D145" s="507"/>
      <c r="E145" s="521"/>
      <c r="F145" s="510"/>
      <c r="G145" s="579"/>
      <c r="H145" s="106"/>
      <c r="I145" s="518"/>
      <c r="J145" s="515"/>
      <c r="K145" s="543"/>
      <c r="L145" s="118" t="s">
        <v>164</v>
      </c>
      <c r="M145" s="25"/>
      <c r="N145" s="33" t="s">
        <v>160</v>
      </c>
      <c r="O145" s="25"/>
      <c r="P145" s="528"/>
      <c r="Q145" s="528"/>
      <c r="R145" s="529"/>
      <c r="S145" s="530"/>
      <c r="T145" s="531"/>
      <c r="U145" s="532"/>
      <c r="V145" s="533"/>
      <c r="W145" s="534"/>
      <c r="X145" s="535"/>
      <c r="Y145" s="259"/>
      <c r="Z145" s="185"/>
      <c r="AA145" s="137">
        <f t="shared" ref="AA145" si="369">IFERROR(IF(I142="",P145+(ROUNDUP((S145/$S$4*$S$6),0))+V145,P145+(ROUNDUP((S145/$S$4*$S$6),0))+IFERROR(ROUNDUP(($V$4/$AA$11),0),"0")+IFERROR(ROUNDUP(($V$6/$AA$11),0),"0")+V145),"")</f>
        <v>0</v>
      </c>
      <c r="AB145" s="116"/>
      <c r="AC145" s="116"/>
      <c r="AD145" s="180"/>
      <c r="AE145" s="116"/>
      <c r="AF145" s="116"/>
      <c r="AG145" s="115"/>
      <c r="AH145" s="164"/>
      <c r="AI145" s="183"/>
      <c r="AJ145" s="184"/>
      <c r="AK145" s="156"/>
      <c r="AL145" s="116"/>
      <c r="AM145" s="116"/>
      <c r="AN145" s="116"/>
      <c r="AO145" s="186"/>
    </row>
    <row r="146" spans="1:41" ht="14.25" hidden="1" customHeight="1">
      <c r="A146" s="47"/>
      <c r="B146" s="47"/>
      <c r="C146" s="47"/>
      <c r="D146" s="47"/>
      <c r="E146" s="47"/>
      <c r="F146" s="84"/>
      <c r="G146" s="84"/>
      <c r="H146" s="84"/>
      <c r="I146" s="84"/>
      <c r="J146" s="86"/>
      <c r="K146" s="86"/>
      <c r="L146" s="87"/>
      <c r="M146" s="88"/>
      <c r="N146" s="89"/>
      <c r="O146" s="88"/>
      <c r="P146" s="74">
        <f>SUM(P106:P107)+SUM(P110:P111)+SUM(P114:P115)+SUM(P118:P119)+SUM(P122:P123)+SUM(P126:P127)+SUM(P130:P131)+SUM(P134:P135)+SUM(P138:P139)+SUM(P142:P143)</f>
        <v>0</v>
      </c>
      <c r="Q146" s="75" t="s">
        <v>170</v>
      </c>
      <c r="R146" s="75"/>
      <c r="S146" s="74">
        <f>SUM(S106:S107)+SUM(S110:S111)+SUM(S114:S115)+SUM(S118:S119)+SUM(S122:S123)+SUM(S126:S127)+SUM(S130:S131)+SUM(S134:S135)+SUM(S138:S139)+SUM(S142:S143)</f>
        <v>0</v>
      </c>
      <c r="T146" s="75" t="s">
        <v>170</v>
      </c>
      <c r="U146" s="78"/>
      <c r="V146" s="74">
        <f>SUM(V106:V107)+SUM(V110:V111)+SUM(V114:V115)+SUM(V118:V119)+SUM(V122:V123)+SUM(V126:V127)+SUM(V130:V131)+SUM(V134:V135)+SUM(V138:V139)+SUM(V142:V143)</f>
        <v>0</v>
      </c>
      <c r="W146" s="75" t="s">
        <v>170</v>
      </c>
      <c r="X146" s="79"/>
      <c r="Y146" s="187"/>
      <c r="Z146" s="188"/>
      <c r="AA146" s="138"/>
      <c r="AB146" s="116"/>
      <c r="AC146" s="116"/>
      <c r="AD146" s="180"/>
      <c r="AE146" s="116"/>
      <c r="AF146" s="116"/>
      <c r="AG146" s="116"/>
      <c r="AH146" s="115"/>
      <c r="AI146" s="116"/>
      <c r="AJ146" s="190"/>
      <c r="AK146" s="181"/>
      <c r="AL146" s="164"/>
      <c r="AM146" s="161"/>
      <c r="AN146" s="161"/>
      <c r="AO146" s="191"/>
    </row>
    <row r="147" spans="1:41" hidden="1">
      <c r="C147" s="47"/>
      <c r="D147" s="47"/>
      <c r="E147" s="47"/>
      <c r="F147" s="94"/>
      <c r="G147" s="94"/>
      <c r="H147" s="94"/>
      <c r="I147" s="94"/>
      <c r="J147" s="96"/>
      <c r="K147" s="96"/>
      <c r="L147" s="29"/>
      <c r="M147" s="97"/>
      <c r="N147" s="98"/>
      <c r="O147" s="97"/>
      <c r="P147" s="99"/>
      <c r="Q147" s="100"/>
      <c r="R147" s="100"/>
      <c r="S147" s="99"/>
      <c r="T147" s="100"/>
      <c r="U147" s="103"/>
      <c r="V147" s="99"/>
      <c r="W147" s="100"/>
      <c r="X147" s="100"/>
      <c r="Y147" s="187"/>
      <c r="Z147" s="189"/>
      <c r="AA147" s="139"/>
      <c r="AB147" s="116"/>
      <c r="AC147" s="116"/>
      <c r="AD147" s="180"/>
      <c r="AE147" s="116"/>
      <c r="AF147" s="116"/>
      <c r="AG147" s="181"/>
      <c r="AH147" s="117"/>
      <c r="AI147" s="116"/>
      <c r="AJ147" s="180"/>
      <c r="AK147" s="181"/>
      <c r="AL147" s="116"/>
      <c r="AM147" s="116"/>
      <c r="AN147" s="116"/>
      <c r="AO147" s="191"/>
    </row>
    <row r="148" spans="1:41" hidden="1">
      <c r="C148" s="428"/>
      <c r="D148" s="428"/>
      <c r="E148" s="428"/>
      <c r="F148" s="429"/>
      <c r="G148" s="429"/>
      <c r="H148" s="430"/>
      <c r="I148" s="430"/>
      <c r="J148" s="429"/>
      <c r="K148" s="429"/>
      <c r="L148" s="428"/>
      <c r="M148" s="431"/>
      <c r="N148" s="431"/>
      <c r="O148" s="431"/>
      <c r="W148" s="430"/>
      <c r="Y148" s="114"/>
      <c r="Z148" s="144"/>
      <c r="AA148" s="140">
        <f>SUM(AA106:AA145)</f>
        <v>0</v>
      </c>
      <c r="AB148" s="116"/>
      <c r="AC148" s="116"/>
      <c r="AD148" s="167"/>
      <c r="AE148" s="167"/>
      <c r="AF148" s="167"/>
      <c r="AG148" s="116"/>
      <c r="AH148" s="182"/>
      <c r="AI148" s="156"/>
      <c r="AJ148" s="182"/>
      <c r="AK148" s="116"/>
      <c r="AL148" s="116"/>
      <c r="AM148" s="116"/>
      <c r="AN148" s="116"/>
      <c r="AO148" s="192"/>
    </row>
    <row r="149" spans="1:41">
      <c r="Y149" s="114"/>
      <c r="Z149" s="144"/>
      <c r="AA149" s="116"/>
      <c r="AB149" s="116"/>
      <c r="AC149" s="116"/>
      <c r="AD149" s="116"/>
      <c r="AE149" s="458"/>
      <c r="AF149" s="116"/>
      <c r="AG149" s="116"/>
      <c r="AH149" s="156"/>
      <c r="AI149" s="156"/>
      <c r="AJ149" s="156"/>
      <c r="AK149" s="116"/>
      <c r="AL149" s="116"/>
      <c r="AM149" s="116"/>
      <c r="AN149" s="116"/>
      <c r="AO149" s="162"/>
    </row>
    <row r="150" spans="1:41">
      <c r="H150" s="93" t="s">
        <v>171</v>
      </c>
      <c r="I150" s="93"/>
      <c r="J150" s="50"/>
      <c r="K150" s="50"/>
      <c r="P150" s="522"/>
      <c r="Q150" s="522"/>
      <c r="S150" s="522"/>
      <c r="T150" s="522"/>
      <c r="V150" s="523"/>
      <c r="W150" s="523"/>
      <c r="Y150" s="114"/>
      <c r="Z150" s="144"/>
      <c r="AA150" s="116"/>
      <c r="AB150" s="142" t="s">
        <v>173</v>
      </c>
      <c r="AC150" s="142" t="s">
        <v>172</v>
      </c>
      <c r="AD150" s="165" t="s">
        <v>195</v>
      </c>
      <c r="AE150" s="165" t="s">
        <v>196</v>
      </c>
      <c r="AF150" s="165" t="s">
        <v>194</v>
      </c>
      <c r="AG150" s="116"/>
      <c r="AH150" s="156" t="s">
        <v>180</v>
      </c>
      <c r="AI150" s="156"/>
      <c r="AJ150" s="156" t="s">
        <v>205</v>
      </c>
      <c r="AK150" s="116"/>
      <c r="AL150" s="116"/>
      <c r="AM150" s="116"/>
      <c r="AN150" s="116"/>
      <c r="AO150" s="162"/>
    </row>
    <row r="151" spans="1:41">
      <c r="H151" s="114">
        <f>COUNTIF(H16:H145,"個別契約の業務")</f>
        <v>0</v>
      </c>
      <c r="I151" s="112">
        <f>COUNTIF($I$16:$I$145,"※")</f>
        <v>0</v>
      </c>
      <c r="J151" s="112">
        <f>COUNTIF($J$16:$J$145,"∇")</f>
        <v>0</v>
      </c>
      <c r="K151" s="113">
        <f>COUNTIF($K$16:$K$145,"★")</f>
        <v>0</v>
      </c>
      <c r="O151"/>
      <c r="P151" s="69"/>
      <c r="Q151" s="91"/>
      <c r="S151" s="69"/>
      <c r="T151" s="91"/>
      <c r="V151" s="69"/>
      <c r="Y151" s="114"/>
      <c r="Z151" s="193"/>
      <c r="AA151" s="194"/>
      <c r="AB151" s="195">
        <f>COUNT(AC16:AC145)</f>
        <v>0</v>
      </c>
      <c r="AC151" s="331">
        <f>SUM(AC16:AC145)</f>
        <v>0</v>
      </c>
      <c r="AD151" s="332">
        <f>SUM(AD16:AD145)</f>
        <v>0</v>
      </c>
      <c r="AE151" s="332">
        <f t="shared" ref="AE151:AJ151" si="370">SUM(AE16:AE145)</f>
        <v>0</v>
      </c>
      <c r="AF151" s="332">
        <f t="shared" si="370"/>
        <v>0</v>
      </c>
      <c r="AG151" s="194"/>
      <c r="AH151" s="196">
        <f t="shared" si="370"/>
        <v>0</v>
      </c>
      <c r="AI151" s="197"/>
      <c r="AJ151" s="196">
        <f t="shared" si="370"/>
        <v>0</v>
      </c>
      <c r="AK151" s="194"/>
      <c r="AL151" s="194"/>
      <c r="AM151" s="194"/>
      <c r="AN151" s="194"/>
      <c r="AO151" s="198"/>
    </row>
  </sheetData>
  <sheetProtection algorithmName="SHA-512" hashValue="Cd4JyvyMz8SjBvOjC04I+wmijs1YlP/lMmoanKfvQGa/JaQmxlC1KrQmS1Td2jRGHba5tbEEq1d4/WZYkXj/vw==" saltValue="GgT9TntqFI6hzK867Wjm9w==" spinCount="100000" sheet="1" objects="1" scenarios="1"/>
  <mergeCells count="517">
    <mergeCell ref="G56:G59"/>
    <mergeCell ref="G63:G66"/>
    <mergeCell ref="G67:G70"/>
    <mergeCell ref="G71:G74"/>
    <mergeCell ref="G75:G78"/>
    <mergeCell ref="G79:G82"/>
    <mergeCell ref="G83:G86"/>
    <mergeCell ref="G87:G90"/>
    <mergeCell ref="G91:G94"/>
    <mergeCell ref="G16:G19"/>
    <mergeCell ref="G20:G23"/>
    <mergeCell ref="G24:G27"/>
    <mergeCell ref="G28:G31"/>
    <mergeCell ref="G32:G35"/>
    <mergeCell ref="G36:G39"/>
    <mergeCell ref="G40:G43"/>
    <mergeCell ref="G44:G47"/>
    <mergeCell ref="G48:G51"/>
    <mergeCell ref="AL142:AM142"/>
    <mergeCell ref="R11:X11"/>
    <mergeCell ref="S10:W10"/>
    <mergeCell ref="L11:O11"/>
    <mergeCell ref="AL122:AM122"/>
    <mergeCell ref="AL126:AM126"/>
    <mergeCell ref="AL130:AM130"/>
    <mergeCell ref="AL134:AM134"/>
    <mergeCell ref="AL138:AM138"/>
    <mergeCell ref="AL99:AM99"/>
    <mergeCell ref="AL106:AM106"/>
    <mergeCell ref="AL110:AM110"/>
    <mergeCell ref="AL114:AM114"/>
    <mergeCell ref="AL118:AM118"/>
    <mergeCell ref="AL79:AM79"/>
    <mergeCell ref="AL83:AM83"/>
    <mergeCell ref="AL87:AM87"/>
    <mergeCell ref="AL91:AM91"/>
    <mergeCell ref="AL95:AM95"/>
    <mergeCell ref="AL56:AM56"/>
    <mergeCell ref="AL63:AM63"/>
    <mergeCell ref="AB15:AC15"/>
    <mergeCell ref="AL67:AM67"/>
    <mergeCell ref="AL71:AM71"/>
    <mergeCell ref="AL75:AM75"/>
    <mergeCell ref="AL36:AM36"/>
    <mergeCell ref="AL40:AM40"/>
    <mergeCell ref="AL44:AM44"/>
    <mergeCell ref="AL48:AM48"/>
    <mergeCell ref="AL52:AM52"/>
    <mergeCell ref="AL20:AM20"/>
    <mergeCell ref="AL24:AM24"/>
    <mergeCell ref="AL28:AM28"/>
    <mergeCell ref="AL32:AM32"/>
    <mergeCell ref="AB11:AC11"/>
    <mergeCell ref="AB10:AC10"/>
    <mergeCell ref="T8:W8"/>
    <mergeCell ref="L8:Q8"/>
    <mergeCell ref="L7:Q7"/>
    <mergeCell ref="AE7:AJ7"/>
    <mergeCell ref="AL9:AN9"/>
    <mergeCell ref="AM10:AN10"/>
    <mergeCell ref="AM11:AN11"/>
    <mergeCell ref="AA9:AD9"/>
    <mergeCell ref="Q10:R10"/>
    <mergeCell ref="C142:C145"/>
    <mergeCell ref="F142:F145"/>
    <mergeCell ref="J142:J145"/>
    <mergeCell ref="S144:U144"/>
    <mergeCell ref="V144:X144"/>
    <mergeCell ref="P145:R145"/>
    <mergeCell ref="S145:U145"/>
    <mergeCell ref="V145:X145"/>
    <mergeCell ref="K142:K145"/>
    <mergeCell ref="I142:I145"/>
    <mergeCell ref="E142:E145"/>
    <mergeCell ref="D142:D145"/>
    <mergeCell ref="G142:G145"/>
    <mergeCell ref="C138:C141"/>
    <mergeCell ref="F138:F141"/>
    <mergeCell ref="J138:J141"/>
    <mergeCell ref="S140:U140"/>
    <mergeCell ref="V140:X140"/>
    <mergeCell ref="P141:R141"/>
    <mergeCell ref="S141:U141"/>
    <mergeCell ref="V141:X141"/>
    <mergeCell ref="K138:K141"/>
    <mergeCell ref="I138:I141"/>
    <mergeCell ref="E138:E141"/>
    <mergeCell ref="D138:D141"/>
    <mergeCell ref="G138:G141"/>
    <mergeCell ref="C134:C137"/>
    <mergeCell ref="F134:F137"/>
    <mergeCell ref="J134:J137"/>
    <mergeCell ref="S136:U136"/>
    <mergeCell ref="V136:X136"/>
    <mergeCell ref="P137:R137"/>
    <mergeCell ref="S137:U137"/>
    <mergeCell ref="V137:X137"/>
    <mergeCell ref="K134:K137"/>
    <mergeCell ref="I134:I137"/>
    <mergeCell ref="E134:E137"/>
    <mergeCell ref="D134:D137"/>
    <mergeCell ref="G134:G137"/>
    <mergeCell ref="C130:C133"/>
    <mergeCell ref="F130:F133"/>
    <mergeCell ref="J130:J133"/>
    <mergeCell ref="S132:U132"/>
    <mergeCell ref="V132:X132"/>
    <mergeCell ref="P133:R133"/>
    <mergeCell ref="S133:U133"/>
    <mergeCell ref="V133:X133"/>
    <mergeCell ref="K130:K133"/>
    <mergeCell ref="I130:I133"/>
    <mergeCell ref="E130:E133"/>
    <mergeCell ref="D130:D133"/>
    <mergeCell ref="G130:G133"/>
    <mergeCell ref="C126:C129"/>
    <mergeCell ref="F126:F129"/>
    <mergeCell ref="J126:J129"/>
    <mergeCell ref="S128:U128"/>
    <mergeCell ref="V128:X128"/>
    <mergeCell ref="P129:R129"/>
    <mergeCell ref="S129:U129"/>
    <mergeCell ref="V129:X129"/>
    <mergeCell ref="K126:K129"/>
    <mergeCell ref="I126:I129"/>
    <mergeCell ref="E126:E129"/>
    <mergeCell ref="D126:D129"/>
    <mergeCell ref="G126:G129"/>
    <mergeCell ref="C122:C125"/>
    <mergeCell ref="F122:F125"/>
    <mergeCell ref="J122:J125"/>
    <mergeCell ref="S124:U124"/>
    <mergeCell ref="V124:X124"/>
    <mergeCell ref="P125:R125"/>
    <mergeCell ref="S125:U125"/>
    <mergeCell ref="V125:X125"/>
    <mergeCell ref="K122:K125"/>
    <mergeCell ref="I122:I125"/>
    <mergeCell ref="E122:E125"/>
    <mergeCell ref="D122:D125"/>
    <mergeCell ref="G122:G125"/>
    <mergeCell ref="C118:C121"/>
    <mergeCell ref="F118:F121"/>
    <mergeCell ref="J118:J121"/>
    <mergeCell ref="S120:U120"/>
    <mergeCell ref="V120:X120"/>
    <mergeCell ref="P121:R121"/>
    <mergeCell ref="S121:U121"/>
    <mergeCell ref="V121:X121"/>
    <mergeCell ref="K118:K121"/>
    <mergeCell ref="I118:I121"/>
    <mergeCell ref="E118:E121"/>
    <mergeCell ref="D118:D121"/>
    <mergeCell ref="G118:G121"/>
    <mergeCell ref="C114:C117"/>
    <mergeCell ref="F114:F117"/>
    <mergeCell ref="J114:J117"/>
    <mergeCell ref="S116:U116"/>
    <mergeCell ref="V116:X116"/>
    <mergeCell ref="P117:R117"/>
    <mergeCell ref="S117:U117"/>
    <mergeCell ref="V117:X117"/>
    <mergeCell ref="K114:K117"/>
    <mergeCell ref="I114:I117"/>
    <mergeCell ref="E114:E117"/>
    <mergeCell ref="D114:D117"/>
    <mergeCell ref="G114:G117"/>
    <mergeCell ref="C110:C113"/>
    <mergeCell ref="F110:F113"/>
    <mergeCell ref="J110:J113"/>
    <mergeCell ref="S112:U112"/>
    <mergeCell ref="V112:X112"/>
    <mergeCell ref="P113:R113"/>
    <mergeCell ref="S113:U113"/>
    <mergeCell ref="V113:X113"/>
    <mergeCell ref="K110:K113"/>
    <mergeCell ref="I110:I113"/>
    <mergeCell ref="E110:E113"/>
    <mergeCell ref="D110:D113"/>
    <mergeCell ref="G110:G113"/>
    <mergeCell ref="C106:C109"/>
    <mergeCell ref="F106:F109"/>
    <mergeCell ref="J106:J109"/>
    <mergeCell ref="S108:U108"/>
    <mergeCell ref="V108:X108"/>
    <mergeCell ref="P109:R109"/>
    <mergeCell ref="S109:U109"/>
    <mergeCell ref="V109:X109"/>
    <mergeCell ref="K106:K109"/>
    <mergeCell ref="I106:I109"/>
    <mergeCell ref="E106:E109"/>
    <mergeCell ref="D106:D109"/>
    <mergeCell ref="G106:G109"/>
    <mergeCell ref="C99:C102"/>
    <mergeCell ref="F99:F102"/>
    <mergeCell ref="J99:J102"/>
    <mergeCell ref="S101:U101"/>
    <mergeCell ref="V101:X101"/>
    <mergeCell ref="P102:R102"/>
    <mergeCell ref="S102:U102"/>
    <mergeCell ref="V102:X102"/>
    <mergeCell ref="K99:K102"/>
    <mergeCell ref="I99:I102"/>
    <mergeCell ref="E99:E102"/>
    <mergeCell ref="D99:D102"/>
    <mergeCell ref="G99:G102"/>
    <mergeCell ref="C95:C98"/>
    <mergeCell ref="F95:F98"/>
    <mergeCell ref="J95:J98"/>
    <mergeCell ref="S97:U97"/>
    <mergeCell ref="V97:X97"/>
    <mergeCell ref="P98:R98"/>
    <mergeCell ref="S98:U98"/>
    <mergeCell ref="V98:X98"/>
    <mergeCell ref="K95:K98"/>
    <mergeCell ref="I95:I98"/>
    <mergeCell ref="E95:E98"/>
    <mergeCell ref="D95:D98"/>
    <mergeCell ref="G95:G98"/>
    <mergeCell ref="C91:C94"/>
    <mergeCell ref="F91:F94"/>
    <mergeCell ref="J91:J94"/>
    <mergeCell ref="S93:U93"/>
    <mergeCell ref="V93:X93"/>
    <mergeCell ref="P94:R94"/>
    <mergeCell ref="S94:U94"/>
    <mergeCell ref="V94:X94"/>
    <mergeCell ref="K91:K94"/>
    <mergeCell ref="I91:I94"/>
    <mergeCell ref="E91:E94"/>
    <mergeCell ref="D91:D94"/>
    <mergeCell ref="S85:U85"/>
    <mergeCell ref="V85:X85"/>
    <mergeCell ref="P86:R86"/>
    <mergeCell ref="S86:U86"/>
    <mergeCell ref="V86:X86"/>
    <mergeCell ref="K83:K86"/>
    <mergeCell ref="I83:I86"/>
    <mergeCell ref="C87:C90"/>
    <mergeCell ref="F87:F90"/>
    <mergeCell ref="J87:J90"/>
    <mergeCell ref="S89:U89"/>
    <mergeCell ref="V89:X89"/>
    <mergeCell ref="P90:R90"/>
    <mergeCell ref="S90:U90"/>
    <mergeCell ref="V90:X90"/>
    <mergeCell ref="K87:K90"/>
    <mergeCell ref="I87:I90"/>
    <mergeCell ref="C83:C86"/>
    <mergeCell ref="F83:F86"/>
    <mergeCell ref="J83:J86"/>
    <mergeCell ref="E83:E86"/>
    <mergeCell ref="E87:E90"/>
    <mergeCell ref="D83:D86"/>
    <mergeCell ref="D87:D90"/>
    <mergeCell ref="S77:U77"/>
    <mergeCell ref="V77:X77"/>
    <mergeCell ref="P78:R78"/>
    <mergeCell ref="S78:U78"/>
    <mergeCell ref="V78:X78"/>
    <mergeCell ref="K75:K78"/>
    <mergeCell ref="I75:I78"/>
    <mergeCell ref="C79:C82"/>
    <mergeCell ref="F79:F82"/>
    <mergeCell ref="J79:J82"/>
    <mergeCell ref="S81:U81"/>
    <mergeCell ref="V81:X81"/>
    <mergeCell ref="P82:R82"/>
    <mergeCell ref="S82:U82"/>
    <mergeCell ref="V82:X82"/>
    <mergeCell ref="K79:K82"/>
    <mergeCell ref="I79:I82"/>
    <mergeCell ref="C75:C78"/>
    <mergeCell ref="F75:F78"/>
    <mergeCell ref="J75:J78"/>
    <mergeCell ref="E75:E78"/>
    <mergeCell ref="E79:E82"/>
    <mergeCell ref="D75:D78"/>
    <mergeCell ref="D79:D82"/>
    <mergeCell ref="V69:X69"/>
    <mergeCell ref="P70:R70"/>
    <mergeCell ref="S70:U70"/>
    <mergeCell ref="V70:X70"/>
    <mergeCell ref="K67:K70"/>
    <mergeCell ref="I67:I70"/>
    <mergeCell ref="C71:C74"/>
    <mergeCell ref="F71:F74"/>
    <mergeCell ref="J71:J74"/>
    <mergeCell ref="S73:U73"/>
    <mergeCell ref="V73:X73"/>
    <mergeCell ref="P74:R74"/>
    <mergeCell ref="S74:U74"/>
    <mergeCell ref="V74:X74"/>
    <mergeCell ref="K71:K74"/>
    <mergeCell ref="I71:I74"/>
    <mergeCell ref="C67:C70"/>
    <mergeCell ref="F67:F70"/>
    <mergeCell ref="J67:J70"/>
    <mergeCell ref="S69:U69"/>
    <mergeCell ref="E67:E70"/>
    <mergeCell ref="E71:E74"/>
    <mergeCell ref="D67:D70"/>
    <mergeCell ref="D71:D74"/>
    <mergeCell ref="V58:X58"/>
    <mergeCell ref="P59:R59"/>
    <mergeCell ref="S59:U59"/>
    <mergeCell ref="V59:X59"/>
    <mergeCell ref="K56:K59"/>
    <mergeCell ref="I56:I59"/>
    <mergeCell ref="C63:C66"/>
    <mergeCell ref="F63:F66"/>
    <mergeCell ref="J63:J66"/>
    <mergeCell ref="S65:U65"/>
    <mergeCell ref="V65:X65"/>
    <mergeCell ref="P66:R66"/>
    <mergeCell ref="S66:U66"/>
    <mergeCell ref="V66:X66"/>
    <mergeCell ref="K63:K66"/>
    <mergeCell ref="I63:I66"/>
    <mergeCell ref="C56:C59"/>
    <mergeCell ref="F56:F59"/>
    <mergeCell ref="J56:J59"/>
    <mergeCell ref="S58:U58"/>
    <mergeCell ref="E56:E59"/>
    <mergeCell ref="E63:E66"/>
    <mergeCell ref="D56:D59"/>
    <mergeCell ref="D63:D66"/>
    <mergeCell ref="K48:K51"/>
    <mergeCell ref="I48:I51"/>
    <mergeCell ref="C52:C55"/>
    <mergeCell ref="F52:F55"/>
    <mergeCell ref="J52:J55"/>
    <mergeCell ref="S54:U54"/>
    <mergeCell ref="V54:X54"/>
    <mergeCell ref="P55:R55"/>
    <mergeCell ref="S55:U55"/>
    <mergeCell ref="V55:X55"/>
    <mergeCell ref="K52:K55"/>
    <mergeCell ref="I52:I55"/>
    <mergeCell ref="F48:F51"/>
    <mergeCell ref="J48:J51"/>
    <mergeCell ref="S50:U50"/>
    <mergeCell ref="C48:C51"/>
    <mergeCell ref="E52:E55"/>
    <mergeCell ref="D52:D55"/>
    <mergeCell ref="G52:G55"/>
    <mergeCell ref="E48:E51"/>
    <mergeCell ref="K40:K43"/>
    <mergeCell ref="I40:I43"/>
    <mergeCell ref="C44:C47"/>
    <mergeCell ref="F44:F47"/>
    <mergeCell ref="J44:J47"/>
    <mergeCell ref="S46:U46"/>
    <mergeCell ref="V46:X46"/>
    <mergeCell ref="P47:R47"/>
    <mergeCell ref="S47:U47"/>
    <mergeCell ref="V47:X47"/>
    <mergeCell ref="K44:K47"/>
    <mergeCell ref="I44:I47"/>
    <mergeCell ref="S42:U42"/>
    <mergeCell ref="C40:C43"/>
    <mergeCell ref="F40:F43"/>
    <mergeCell ref="E40:E43"/>
    <mergeCell ref="E44:E47"/>
    <mergeCell ref="K32:K35"/>
    <mergeCell ref="I32:I35"/>
    <mergeCell ref="S34:U34"/>
    <mergeCell ref="F36:F39"/>
    <mergeCell ref="J36:J39"/>
    <mergeCell ref="S38:U38"/>
    <mergeCell ref="V38:X38"/>
    <mergeCell ref="P39:R39"/>
    <mergeCell ref="S39:U39"/>
    <mergeCell ref="V39:X39"/>
    <mergeCell ref="K36:K39"/>
    <mergeCell ref="I36:I39"/>
    <mergeCell ref="S3:T3"/>
    <mergeCell ref="P15:Q15"/>
    <mergeCell ref="S15:T15"/>
    <mergeCell ref="V15:W15"/>
    <mergeCell ref="S5:T5"/>
    <mergeCell ref="J16:J19"/>
    <mergeCell ref="S18:U18"/>
    <mergeCell ref="V18:X18"/>
    <mergeCell ref="P19:R19"/>
    <mergeCell ref="S19:U19"/>
    <mergeCell ref="V19:X19"/>
    <mergeCell ref="M3:O3"/>
    <mergeCell ref="M4:O4"/>
    <mergeCell ref="M5:O5"/>
    <mergeCell ref="M6:O6"/>
    <mergeCell ref="P3:Q3"/>
    <mergeCell ref="P4:Q4"/>
    <mergeCell ref="P5:Q5"/>
    <mergeCell ref="P6:Q6"/>
    <mergeCell ref="V3:W3"/>
    <mergeCell ref="V5:W5"/>
    <mergeCell ref="K16:K19"/>
    <mergeCell ref="M13:N13"/>
    <mergeCell ref="O13:P13"/>
    <mergeCell ref="K20:K23"/>
    <mergeCell ref="S22:U22"/>
    <mergeCell ref="V26:X26"/>
    <mergeCell ref="P27:R27"/>
    <mergeCell ref="S27:U27"/>
    <mergeCell ref="V27:X27"/>
    <mergeCell ref="K24:K27"/>
    <mergeCell ref="I24:I27"/>
    <mergeCell ref="V30:X30"/>
    <mergeCell ref="K28:K31"/>
    <mergeCell ref="I28:I31"/>
    <mergeCell ref="S30:U30"/>
    <mergeCell ref="S26:U26"/>
    <mergeCell ref="P150:Q150"/>
    <mergeCell ref="S150:T150"/>
    <mergeCell ref="V150:W150"/>
    <mergeCell ref="AL6:AM6"/>
    <mergeCell ref="V22:X22"/>
    <mergeCell ref="P23:R23"/>
    <mergeCell ref="S23:U23"/>
    <mergeCell ref="V23:X23"/>
    <mergeCell ref="P31:R31"/>
    <mergeCell ref="S31:U31"/>
    <mergeCell ref="V31:X31"/>
    <mergeCell ref="V34:X34"/>
    <mergeCell ref="P35:R35"/>
    <mergeCell ref="S35:U35"/>
    <mergeCell ref="V35:X35"/>
    <mergeCell ref="V42:X42"/>
    <mergeCell ref="P43:R43"/>
    <mergeCell ref="S43:U43"/>
    <mergeCell ref="V43:X43"/>
    <mergeCell ref="V50:X50"/>
    <mergeCell ref="P51:R51"/>
    <mergeCell ref="S51:U51"/>
    <mergeCell ref="V51:X51"/>
    <mergeCell ref="S6:T6"/>
    <mergeCell ref="C16:C19"/>
    <mergeCell ref="F16:F19"/>
    <mergeCell ref="C20:C23"/>
    <mergeCell ref="F20:F23"/>
    <mergeCell ref="J20:J23"/>
    <mergeCell ref="J40:J43"/>
    <mergeCell ref="C28:C31"/>
    <mergeCell ref="F28:F31"/>
    <mergeCell ref="J28:J31"/>
    <mergeCell ref="C36:C39"/>
    <mergeCell ref="I16:I19"/>
    <mergeCell ref="I20:I23"/>
    <mergeCell ref="C24:C27"/>
    <mergeCell ref="F24:F27"/>
    <mergeCell ref="J24:J27"/>
    <mergeCell ref="C32:C35"/>
    <mergeCell ref="F32:F35"/>
    <mergeCell ref="J32:J35"/>
    <mergeCell ref="E16:E19"/>
    <mergeCell ref="E20:E23"/>
    <mergeCell ref="E24:E27"/>
    <mergeCell ref="E28:E31"/>
    <mergeCell ref="E32:E35"/>
    <mergeCell ref="E36:E39"/>
    <mergeCell ref="D16:D19"/>
    <mergeCell ref="D20:D23"/>
    <mergeCell ref="D24:D27"/>
    <mergeCell ref="D28:D31"/>
    <mergeCell ref="D32:D35"/>
    <mergeCell ref="D36:D39"/>
    <mergeCell ref="D40:D43"/>
    <mergeCell ref="D44:D47"/>
    <mergeCell ref="D48:D51"/>
    <mergeCell ref="AN44:AO44"/>
    <mergeCell ref="AN45:AO45"/>
    <mergeCell ref="AN48:AO48"/>
    <mergeCell ref="AL4:AN4"/>
    <mergeCell ref="AN16:AO16"/>
    <mergeCell ref="AN17:AO17"/>
    <mergeCell ref="AN20:AO20"/>
    <mergeCell ref="AN21:AO21"/>
    <mergeCell ref="AN24:AO24"/>
    <mergeCell ref="AN25:AO25"/>
    <mergeCell ref="AN28:AO28"/>
    <mergeCell ref="AN29:AO29"/>
    <mergeCell ref="AL16:AM16"/>
    <mergeCell ref="AN107:AO107"/>
    <mergeCell ref="AN71:AO71"/>
    <mergeCell ref="AN72:AO72"/>
    <mergeCell ref="AN75:AO75"/>
    <mergeCell ref="AN76:AO76"/>
    <mergeCell ref="AN79:AO79"/>
    <mergeCell ref="AN80:AO80"/>
    <mergeCell ref="AN83:AO83"/>
    <mergeCell ref="AN84:AO84"/>
    <mergeCell ref="AN87:AO87"/>
    <mergeCell ref="G7:H7"/>
    <mergeCell ref="AN88:AO88"/>
    <mergeCell ref="AN91:AO91"/>
    <mergeCell ref="AN92:AO92"/>
    <mergeCell ref="AN95:AO95"/>
    <mergeCell ref="AN96:AO96"/>
    <mergeCell ref="AN99:AO99"/>
    <mergeCell ref="AN100:AO100"/>
    <mergeCell ref="AN106:AO106"/>
    <mergeCell ref="AN49:AO49"/>
    <mergeCell ref="AN52:AO52"/>
    <mergeCell ref="AN53:AO53"/>
    <mergeCell ref="AN56:AO56"/>
    <mergeCell ref="AN57:AO57"/>
    <mergeCell ref="AN63:AO63"/>
    <mergeCell ref="AN64:AO64"/>
    <mergeCell ref="AN67:AO67"/>
    <mergeCell ref="AN68:AO68"/>
    <mergeCell ref="AN32:AO32"/>
    <mergeCell ref="AN33:AO33"/>
    <mergeCell ref="AN36:AO36"/>
    <mergeCell ref="AN37:AO37"/>
    <mergeCell ref="AN40:AO40"/>
    <mergeCell ref="AN41:AO41"/>
  </mergeCells>
  <phoneticPr fontId="3"/>
  <conditionalFormatting sqref="F16:F59">
    <cfRule type="expression" dxfId="127" priority="69">
      <formula>OR($D16=1,$E16=1)</formula>
    </cfRule>
  </conditionalFormatting>
  <conditionalFormatting sqref="F63:F102">
    <cfRule type="expression" dxfId="126" priority="68">
      <formula>OR($D63=1,$E63=1)</formula>
    </cfRule>
  </conditionalFormatting>
  <conditionalFormatting sqref="F106:F145">
    <cfRule type="expression" dxfId="125" priority="67">
      <formula>OR($D106=1,$E106=1)</formula>
    </cfRule>
  </conditionalFormatting>
  <conditionalFormatting sqref="F146:G147">
    <cfRule type="containsText" dxfId="124" priority="138" operator="containsText" text="日">
      <formula>NOT(ISERROR(SEARCH("日",F146)))</formula>
    </cfRule>
  </conditionalFormatting>
  <conditionalFormatting sqref="G16:G59">
    <cfRule type="expression" dxfId="123" priority="74">
      <formula>$G16="休日出勤"</formula>
    </cfRule>
    <cfRule type="expression" dxfId="122" priority="73">
      <formula>OR($G16="有給休暇",$G16="派遣先休業日",$G16="代休",$G16="振替休日")</formula>
    </cfRule>
    <cfRule type="expression" dxfId="121" priority="70">
      <formula>OR($G16="振替出勤",$G16="出勤")</formula>
    </cfRule>
  </conditionalFormatting>
  <conditionalFormatting sqref="G63:G102">
    <cfRule type="expression" dxfId="120" priority="40">
      <formula>$G63="休日出勤"</formula>
    </cfRule>
    <cfRule type="expression" dxfId="119" priority="39">
      <formula>OR($G63="有給休暇",$G63="派遣先休業日",$G63="代休",$G63="振替休日")</formula>
    </cfRule>
    <cfRule type="expression" dxfId="118" priority="38">
      <formula>OR($G63="振替出勤",$G63="出勤")</formula>
    </cfRule>
  </conditionalFormatting>
  <conditionalFormatting sqref="G106:G145">
    <cfRule type="expression" dxfId="117" priority="34">
      <formula>OR($G106="有給休暇",$G106="派遣先休業日",$G106="代休",$G106="振替休日")</formula>
    </cfRule>
    <cfRule type="expression" dxfId="116" priority="35">
      <formula>$G106="休日出勤"</formula>
    </cfRule>
    <cfRule type="expression" dxfId="115" priority="33">
      <formula>OR($G106="振替出勤",$G106="出勤")</formula>
    </cfRule>
  </conditionalFormatting>
  <conditionalFormatting sqref="H16">
    <cfRule type="expression" dxfId="114" priority="44">
      <formula>OR($G16="有給休暇",$G16="派遣先休業日",$G16="振替休日",$G16="代休")</formula>
    </cfRule>
  </conditionalFormatting>
  <conditionalFormatting sqref="H20 H28 H36 H44 H52">
    <cfRule type="expression" dxfId="113" priority="65">
      <formula>OR($G20="有給休暇",$G20="派遣先休業日",$G20="振替休日",$G20="代休")</formula>
    </cfRule>
  </conditionalFormatting>
  <conditionalFormatting sqref="H24">
    <cfRule type="expression" dxfId="112" priority="42">
      <formula>OR($G24="有給休暇",$G24="派遣先休業日",$G24="振替休日",$G24="代休")</formula>
    </cfRule>
  </conditionalFormatting>
  <conditionalFormatting sqref="H32 H40 H48 H56">
    <cfRule type="expression" dxfId="111" priority="23">
      <formula>OR($G32="有給休暇",$G32="派遣先休業日",$G32="振替休日",$G32="代休")</formula>
    </cfRule>
  </conditionalFormatting>
  <conditionalFormatting sqref="H63 H71 H79 H87 H95">
    <cfRule type="expression" dxfId="110" priority="22">
      <formula>OR($G63="有給休暇",$G63="派遣先休業日",$G63="振替休日",$G63="代休")</formula>
    </cfRule>
  </conditionalFormatting>
  <conditionalFormatting sqref="H67 H75 H83 H91 H99">
    <cfRule type="expression" dxfId="109" priority="21">
      <formula>OR($G67="有給休暇",$G67="派遣先休業日",$G67="振替休日",$G67="代休")</formula>
    </cfRule>
  </conditionalFormatting>
  <conditionalFormatting sqref="H106 H114 H122 H130 H138">
    <cfRule type="expression" dxfId="108" priority="20">
      <formula>OR($G106="有給休暇",$G106="派遣先休業日",$G106="振替休日",$G106="代休")</formula>
    </cfRule>
  </conditionalFormatting>
  <conditionalFormatting sqref="H110 H118 H126 H134 H142">
    <cfRule type="expression" dxfId="107" priority="19">
      <formula>OR($G110="有給休暇",$G110="派遣先休業日",$G110="振替休日",$G110="代休")</formula>
    </cfRule>
  </conditionalFormatting>
  <conditionalFormatting sqref="L16">
    <cfRule type="expression" dxfId="106" priority="18">
      <formula>OR($G16="",$G16="有給休暇",$G16="派遣先休業日",$G16="振替休日",$G16="代休",$G16="欠勤",$G16="休日出勤")</formula>
    </cfRule>
  </conditionalFormatting>
  <conditionalFormatting sqref="L17">
    <cfRule type="expression" dxfId="105" priority="17">
      <formula>$G16&lt;&gt;"休日出勤"</formula>
    </cfRule>
  </conditionalFormatting>
  <conditionalFormatting sqref="L20">
    <cfRule type="expression" dxfId="104" priority="14">
      <formula>OR($G20="",$G20="有給休暇",$G20="派遣先休業日",$G20="振替休日",$G20="代休",$G20="欠勤",$G20="休日出勤")</formula>
    </cfRule>
  </conditionalFormatting>
  <conditionalFormatting sqref="L21">
    <cfRule type="expression" dxfId="103" priority="13">
      <formula>$G20&lt;&gt;"休日出勤"</formula>
    </cfRule>
  </conditionalFormatting>
  <conditionalFormatting sqref="L24">
    <cfRule type="expression" dxfId="102" priority="16">
      <formula>OR($G24="",$G24="有給休暇",$G24="派遣先休業日",$G24="振替休日",$G24="代休",$G24="欠勤",$G24="休日出勤")</formula>
    </cfRule>
  </conditionalFormatting>
  <conditionalFormatting sqref="L25">
    <cfRule type="expression" dxfId="101" priority="15">
      <formula>$G24&lt;&gt;"休日出勤"</formula>
    </cfRule>
  </conditionalFormatting>
  <conditionalFormatting sqref="L28 L36 L44 L52">
    <cfRule type="expression" dxfId="100" priority="10">
      <formula>OR($G28="",$G28="有給休暇",$G28="派遣先休業日",$G28="振替休日",$G28="代休",$G28="欠勤",$G28="休日出勤")</formula>
    </cfRule>
  </conditionalFormatting>
  <conditionalFormatting sqref="L29 L37 L45 L53">
    <cfRule type="expression" dxfId="99" priority="9">
      <formula>$G28&lt;&gt;"休日出勤"</formula>
    </cfRule>
  </conditionalFormatting>
  <conditionalFormatting sqref="L32 L40 L48 L56">
    <cfRule type="expression" dxfId="98" priority="12">
      <formula>OR($G32="",$G32="有給休暇",$G32="派遣先休業日",$G32="振替休日",$G32="代休",$G32="欠勤",$G32="休日出勤")</formula>
    </cfRule>
  </conditionalFormatting>
  <conditionalFormatting sqref="L33 L41 L49 L57">
    <cfRule type="expression" dxfId="97" priority="11">
      <formula>$G32&lt;&gt;"休日出勤"</formula>
    </cfRule>
  </conditionalFormatting>
  <conditionalFormatting sqref="L63 L71 L79 L87 L95">
    <cfRule type="expression" dxfId="96" priority="6">
      <formula>OR($G63="",$G63="有給休暇",$G63="派遣先休業日",$G63="振替休日",$G63="代休",$G63="欠勤",$G63="休日出勤")</formula>
    </cfRule>
  </conditionalFormatting>
  <conditionalFormatting sqref="L64 L72 L80 L88 L96">
    <cfRule type="expression" dxfId="95" priority="5">
      <formula>$G63&lt;&gt;"休日出勤"</formula>
    </cfRule>
  </conditionalFormatting>
  <conditionalFormatting sqref="L67 L75 L83 L91 L99">
    <cfRule type="expression" dxfId="94" priority="8">
      <formula>OR($G67="",$G67="有給休暇",$G67="派遣先休業日",$G67="振替休日",$G67="代休",$G67="欠勤",$G67="休日出勤")</formula>
    </cfRule>
  </conditionalFormatting>
  <conditionalFormatting sqref="L68 L76 L84 L92 L100">
    <cfRule type="expression" dxfId="93" priority="7">
      <formula>$G67&lt;&gt;"休日出勤"</formula>
    </cfRule>
  </conditionalFormatting>
  <conditionalFormatting sqref="L106 L114 L122 L130 L138">
    <cfRule type="expression" dxfId="92" priority="2">
      <formula>OR($G106="",$G106="有給休暇",$G106="派遣先休業日",$G106="振替休日",$G106="代休",$G106="欠勤",$G106="休日出勤")</formula>
    </cfRule>
  </conditionalFormatting>
  <conditionalFormatting sqref="L107 L115 L123 L131 L139">
    <cfRule type="expression" dxfId="91" priority="1">
      <formula>$G106&lt;&gt;"休日出勤"</formula>
    </cfRule>
  </conditionalFormatting>
  <conditionalFormatting sqref="L110 L118 L126 L134 L142">
    <cfRule type="expression" dxfId="90" priority="4">
      <formula>OR($G110="",$G110="有給休暇",$G110="派遣先休業日",$G110="振替休日",$G110="代休",$G110="欠勤",$G110="休日出勤")</formula>
    </cfRule>
  </conditionalFormatting>
  <conditionalFormatting sqref="L111 L119 L127 L135 L143">
    <cfRule type="expression" dxfId="89" priority="3">
      <formula>$G110&lt;&gt;"休日出勤"</formula>
    </cfRule>
  </conditionalFormatting>
  <conditionalFormatting sqref="P16:P17">
    <cfRule type="cellIs" dxfId="88" priority="132" operator="lessThan">
      <formula>0.333333333333333</formula>
    </cfRule>
  </conditionalFormatting>
  <conditionalFormatting sqref="P20:P21">
    <cfRule type="cellIs" dxfId="87" priority="54" operator="lessThan">
      <formula>0.333333333333333</formula>
    </cfRule>
  </conditionalFormatting>
  <conditionalFormatting sqref="P24:P25">
    <cfRule type="cellIs" dxfId="86" priority="30" operator="lessThan">
      <formula>0.333333333333333</formula>
    </cfRule>
  </conditionalFormatting>
  <conditionalFormatting sqref="P28:P29 P36:P37 P44:P45 P52:P53">
    <cfRule type="cellIs" dxfId="85" priority="29" operator="lessThan">
      <formula>0.333333333333333</formula>
    </cfRule>
  </conditionalFormatting>
  <conditionalFormatting sqref="P32:P33 P40:P41 P48:P49 P56:P57">
    <cfRule type="cellIs" dxfId="84" priority="28" operator="lessThan">
      <formula>0.333333333333333</formula>
    </cfRule>
  </conditionalFormatting>
  <conditionalFormatting sqref="P63:P64 P71:P72 P79:P80 P87:P88 P95:P96">
    <cfRule type="cellIs" dxfId="83" priority="27" operator="lessThan">
      <formula>0.333333333333333</formula>
    </cfRule>
  </conditionalFormatting>
  <conditionalFormatting sqref="P67:P68 P75:P76 P83:P84 P91:P92 P99:P100">
    <cfRule type="cellIs" dxfId="82" priority="26" operator="lessThan">
      <formula>0.333333333333333</formula>
    </cfRule>
  </conditionalFormatting>
  <conditionalFormatting sqref="P106:P107 P114:P115 P122:P123 P130:P131 P138:P139">
    <cfRule type="cellIs" dxfId="81" priority="25" operator="lessThan">
      <formula>0.333333333333333</formula>
    </cfRule>
  </conditionalFormatting>
  <conditionalFormatting sqref="P110:P111 P118:P119 P126:P127 P134:P135 P142:P143">
    <cfRule type="cellIs" dxfId="80" priority="24" operator="lessThan">
      <formula>0.333333333333333</formula>
    </cfRule>
  </conditionalFormatting>
  <dataValidations count="3">
    <dataValidation allowBlank="1" showInputMessage="1" showErrorMessage="1" error="工事名称は2段目に入力" sqref="H63 H20 H16 H71 H28 H36 H44 H52 H32 H40 H48 H56 H24 H79 H87 H95 H67 H75 H83 H91 H99 H106 H114 H122 H130 H138 H110 H118 H126 H134 H142" xr:uid="{00000000-0002-0000-0200-000000000000}"/>
    <dataValidation errorStyle="warning" allowBlank="1" showInputMessage="1" showErrorMessage="1" promptTitle="所定休日の場合" prompt="年間カレンダー参照_x000a_文字色を「赤」に変更してください" sqref="F16:F145 G60:G62 G103:G105" xr:uid="{DE8EFDA2-65A2-46EC-8828-483A1A7542B0}"/>
    <dataValidation errorStyle="warning" allowBlank="1" showInputMessage="1" showErrorMessage="1" promptTitle="日付入力" prompt="例）4/1_x000a_表示　「4月1日」となります" sqref="L13:L14" xr:uid="{299BBA8C-F064-4343-9FEC-8AB944808DA8}"/>
  </dataValidations>
  <hyperlinks>
    <hyperlink ref="S5:T5" r:id="rId1" location="headline1" display="燃料実勢価格/L" xr:uid="{3629CDFB-F2E4-4F25-926D-6FD0F7853115}"/>
  </hyperlinks>
  <printOptions horizontalCentered="1" verticalCentered="1"/>
  <pageMargins left="0" right="0" top="0.78740157480314965" bottom="0" header="0.51181102362204722" footer="0.51181102362204722"/>
  <pageSetup paperSize="9" scale="79" orientation="portrait" blackAndWhite="1" r:id="rId2"/>
  <headerFooter alignWithMargins="0">
    <oddHeader>&amp;R改訂：2021/4/1</oddHeader>
  </headerFooter>
  <rowBreaks count="1" manualBreakCount="1">
    <brk id="78" max="22" man="1"/>
  </rowBreaks>
  <colBreaks count="1" manualBreakCount="1">
    <brk id="29"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7328" r:id="rId5" name="Check Box 160">
              <controlPr defaultSize="0" autoFill="0" autoLine="0" autoPict="0">
                <anchor moveWithCells="1">
                  <from>
                    <xdr:col>11</xdr:col>
                    <xdr:colOff>685800</xdr:colOff>
                    <xdr:row>135</xdr:row>
                    <xdr:rowOff>133350</xdr:rowOff>
                  </from>
                  <to>
                    <xdr:col>12</xdr:col>
                    <xdr:colOff>285750</xdr:colOff>
                    <xdr:row>137</xdr:row>
                    <xdr:rowOff>28575</xdr:rowOff>
                  </to>
                </anchor>
              </controlPr>
            </control>
          </mc:Choice>
        </mc:AlternateContent>
        <mc:AlternateContent xmlns:mc="http://schemas.openxmlformats.org/markup-compatibility/2006">
          <mc:Choice Requires="x14">
            <control shapeId="7377" r:id="rId6" name="Check Box 209">
              <controlPr defaultSize="0" autoFill="0" autoLine="0" autoPict="0">
                <anchor moveWithCells="1">
                  <from>
                    <xdr:col>11</xdr:col>
                    <xdr:colOff>676275</xdr:colOff>
                    <xdr:row>17</xdr:row>
                    <xdr:rowOff>114300</xdr:rowOff>
                  </from>
                  <to>
                    <xdr:col>11</xdr:col>
                    <xdr:colOff>1123950</xdr:colOff>
                    <xdr:row>19</xdr:row>
                    <xdr:rowOff>57150</xdr:rowOff>
                  </to>
                </anchor>
              </controlPr>
            </control>
          </mc:Choice>
        </mc:AlternateContent>
        <mc:AlternateContent xmlns:mc="http://schemas.openxmlformats.org/markup-compatibility/2006">
          <mc:Choice Requires="x14">
            <control shapeId="7378" r:id="rId7" name="Check Box 210">
              <controlPr defaultSize="0" autoFill="0" autoLine="0" autoPict="0">
                <anchor moveWithCells="1">
                  <from>
                    <xdr:col>11</xdr:col>
                    <xdr:colOff>666750</xdr:colOff>
                    <xdr:row>21</xdr:row>
                    <xdr:rowOff>114300</xdr:rowOff>
                  </from>
                  <to>
                    <xdr:col>11</xdr:col>
                    <xdr:colOff>1114425</xdr:colOff>
                    <xdr:row>23</xdr:row>
                    <xdr:rowOff>57150</xdr:rowOff>
                  </to>
                </anchor>
              </controlPr>
            </control>
          </mc:Choice>
        </mc:AlternateContent>
        <mc:AlternateContent xmlns:mc="http://schemas.openxmlformats.org/markup-compatibility/2006">
          <mc:Choice Requires="x14">
            <control shapeId="7379" r:id="rId8" name="Check Box 211">
              <controlPr defaultSize="0" autoFill="0" autoLine="0" autoPict="0">
                <anchor moveWithCells="1">
                  <from>
                    <xdr:col>11</xdr:col>
                    <xdr:colOff>676275</xdr:colOff>
                    <xdr:row>25</xdr:row>
                    <xdr:rowOff>114300</xdr:rowOff>
                  </from>
                  <to>
                    <xdr:col>11</xdr:col>
                    <xdr:colOff>1123950</xdr:colOff>
                    <xdr:row>27</xdr:row>
                    <xdr:rowOff>57150</xdr:rowOff>
                  </to>
                </anchor>
              </controlPr>
            </control>
          </mc:Choice>
        </mc:AlternateContent>
        <mc:AlternateContent xmlns:mc="http://schemas.openxmlformats.org/markup-compatibility/2006">
          <mc:Choice Requires="x14">
            <control shapeId="7380" r:id="rId9" name="Check Box 212">
              <controlPr defaultSize="0" autoFill="0" autoLine="0" autoPict="0">
                <anchor moveWithCells="1">
                  <from>
                    <xdr:col>11</xdr:col>
                    <xdr:colOff>666750</xdr:colOff>
                    <xdr:row>29</xdr:row>
                    <xdr:rowOff>114300</xdr:rowOff>
                  </from>
                  <to>
                    <xdr:col>11</xdr:col>
                    <xdr:colOff>1114425</xdr:colOff>
                    <xdr:row>31</xdr:row>
                    <xdr:rowOff>57150</xdr:rowOff>
                  </to>
                </anchor>
              </controlPr>
            </control>
          </mc:Choice>
        </mc:AlternateContent>
        <mc:AlternateContent xmlns:mc="http://schemas.openxmlformats.org/markup-compatibility/2006">
          <mc:Choice Requires="x14">
            <control shapeId="7381" r:id="rId10" name="Check Box 213">
              <controlPr defaultSize="0" autoFill="0" autoLine="0" autoPict="0">
                <anchor moveWithCells="1">
                  <from>
                    <xdr:col>11</xdr:col>
                    <xdr:colOff>676275</xdr:colOff>
                    <xdr:row>33</xdr:row>
                    <xdr:rowOff>114300</xdr:rowOff>
                  </from>
                  <to>
                    <xdr:col>11</xdr:col>
                    <xdr:colOff>1123950</xdr:colOff>
                    <xdr:row>35</xdr:row>
                    <xdr:rowOff>57150</xdr:rowOff>
                  </to>
                </anchor>
              </controlPr>
            </control>
          </mc:Choice>
        </mc:AlternateContent>
        <mc:AlternateContent xmlns:mc="http://schemas.openxmlformats.org/markup-compatibility/2006">
          <mc:Choice Requires="x14">
            <control shapeId="7382" r:id="rId11" name="Check Box 214">
              <controlPr defaultSize="0" autoFill="0" autoLine="0" autoPict="0">
                <anchor moveWithCells="1">
                  <from>
                    <xdr:col>11</xdr:col>
                    <xdr:colOff>666750</xdr:colOff>
                    <xdr:row>37</xdr:row>
                    <xdr:rowOff>114300</xdr:rowOff>
                  </from>
                  <to>
                    <xdr:col>11</xdr:col>
                    <xdr:colOff>1114425</xdr:colOff>
                    <xdr:row>39</xdr:row>
                    <xdr:rowOff>57150</xdr:rowOff>
                  </to>
                </anchor>
              </controlPr>
            </control>
          </mc:Choice>
        </mc:AlternateContent>
        <mc:AlternateContent xmlns:mc="http://schemas.openxmlformats.org/markup-compatibility/2006">
          <mc:Choice Requires="x14">
            <control shapeId="7383" r:id="rId12" name="Check Box 215">
              <controlPr defaultSize="0" autoFill="0" autoLine="0" autoPict="0">
                <anchor moveWithCells="1">
                  <from>
                    <xdr:col>11</xdr:col>
                    <xdr:colOff>676275</xdr:colOff>
                    <xdr:row>41</xdr:row>
                    <xdr:rowOff>114300</xdr:rowOff>
                  </from>
                  <to>
                    <xdr:col>11</xdr:col>
                    <xdr:colOff>1123950</xdr:colOff>
                    <xdr:row>43</xdr:row>
                    <xdr:rowOff>57150</xdr:rowOff>
                  </to>
                </anchor>
              </controlPr>
            </control>
          </mc:Choice>
        </mc:AlternateContent>
        <mc:AlternateContent xmlns:mc="http://schemas.openxmlformats.org/markup-compatibility/2006">
          <mc:Choice Requires="x14">
            <control shapeId="7384" r:id="rId13" name="Check Box 216">
              <controlPr defaultSize="0" autoFill="0" autoLine="0" autoPict="0">
                <anchor moveWithCells="1">
                  <from>
                    <xdr:col>11</xdr:col>
                    <xdr:colOff>666750</xdr:colOff>
                    <xdr:row>45</xdr:row>
                    <xdr:rowOff>114300</xdr:rowOff>
                  </from>
                  <to>
                    <xdr:col>11</xdr:col>
                    <xdr:colOff>1114425</xdr:colOff>
                    <xdr:row>47</xdr:row>
                    <xdr:rowOff>57150</xdr:rowOff>
                  </to>
                </anchor>
              </controlPr>
            </control>
          </mc:Choice>
        </mc:AlternateContent>
        <mc:AlternateContent xmlns:mc="http://schemas.openxmlformats.org/markup-compatibility/2006">
          <mc:Choice Requires="x14">
            <control shapeId="7385" r:id="rId14" name="Check Box 217">
              <controlPr defaultSize="0" autoFill="0" autoLine="0" autoPict="0">
                <anchor moveWithCells="1">
                  <from>
                    <xdr:col>11</xdr:col>
                    <xdr:colOff>676275</xdr:colOff>
                    <xdr:row>49</xdr:row>
                    <xdr:rowOff>114300</xdr:rowOff>
                  </from>
                  <to>
                    <xdr:col>11</xdr:col>
                    <xdr:colOff>1123950</xdr:colOff>
                    <xdr:row>51</xdr:row>
                    <xdr:rowOff>57150</xdr:rowOff>
                  </to>
                </anchor>
              </controlPr>
            </control>
          </mc:Choice>
        </mc:AlternateContent>
        <mc:AlternateContent xmlns:mc="http://schemas.openxmlformats.org/markup-compatibility/2006">
          <mc:Choice Requires="x14">
            <control shapeId="7386" r:id="rId15" name="Check Box 218">
              <controlPr defaultSize="0" autoFill="0" autoLine="0" autoPict="0">
                <anchor moveWithCells="1">
                  <from>
                    <xdr:col>11</xdr:col>
                    <xdr:colOff>666750</xdr:colOff>
                    <xdr:row>53</xdr:row>
                    <xdr:rowOff>114300</xdr:rowOff>
                  </from>
                  <to>
                    <xdr:col>11</xdr:col>
                    <xdr:colOff>1114425</xdr:colOff>
                    <xdr:row>55</xdr:row>
                    <xdr:rowOff>57150</xdr:rowOff>
                  </to>
                </anchor>
              </controlPr>
            </control>
          </mc:Choice>
        </mc:AlternateContent>
        <mc:AlternateContent xmlns:mc="http://schemas.openxmlformats.org/markup-compatibility/2006">
          <mc:Choice Requires="x14">
            <control shapeId="7387" r:id="rId16" name="Check Box 219">
              <controlPr defaultSize="0" autoFill="0" autoLine="0" autoPict="0">
                <anchor moveWithCells="1">
                  <from>
                    <xdr:col>11</xdr:col>
                    <xdr:colOff>676275</xdr:colOff>
                    <xdr:row>57</xdr:row>
                    <xdr:rowOff>114300</xdr:rowOff>
                  </from>
                  <to>
                    <xdr:col>11</xdr:col>
                    <xdr:colOff>1123950</xdr:colOff>
                    <xdr:row>62</xdr:row>
                    <xdr:rowOff>66675</xdr:rowOff>
                  </to>
                </anchor>
              </controlPr>
            </control>
          </mc:Choice>
        </mc:AlternateContent>
        <mc:AlternateContent xmlns:mc="http://schemas.openxmlformats.org/markup-compatibility/2006">
          <mc:Choice Requires="x14">
            <control shapeId="7388" r:id="rId17" name="Check Box 220">
              <controlPr defaultSize="0" autoFill="0" autoLine="0" autoPict="0">
                <anchor moveWithCells="1">
                  <from>
                    <xdr:col>11</xdr:col>
                    <xdr:colOff>666750</xdr:colOff>
                    <xdr:row>64</xdr:row>
                    <xdr:rowOff>114300</xdr:rowOff>
                  </from>
                  <to>
                    <xdr:col>11</xdr:col>
                    <xdr:colOff>1114425</xdr:colOff>
                    <xdr:row>66</xdr:row>
                    <xdr:rowOff>57150</xdr:rowOff>
                  </to>
                </anchor>
              </controlPr>
            </control>
          </mc:Choice>
        </mc:AlternateContent>
        <mc:AlternateContent xmlns:mc="http://schemas.openxmlformats.org/markup-compatibility/2006">
          <mc:Choice Requires="x14">
            <control shapeId="7389" r:id="rId18" name="Check Box 221">
              <controlPr defaultSize="0" autoFill="0" autoLine="0" autoPict="0">
                <anchor moveWithCells="1">
                  <from>
                    <xdr:col>11</xdr:col>
                    <xdr:colOff>676275</xdr:colOff>
                    <xdr:row>68</xdr:row>
                    <xdr:rowOff>114300</xdr:rowOff>
                  </from>
                  <to>
                    <xdr:col>11</xdr:col>
                    <xdr:colOff>1123950</xdr:colOff>
                    <xdr:row>70</xdr:row>
                    <xdr:rowOff>57150</xdr:rowOff>
                  </to>
                </anchor>
              </controlPr>
            </control>
          </mc:Choice>
        </mc:AlternateContent>
        <mc:AlternateContent xmlns:mc="http://schemas.openxmlformats.org/markup-compatibility/2006">
          <mc:Choice Requires="x14">
            <control shapeId="7390" r:id="rId19" name="Check Box 222">
              <controlPr defaultSize="0" autoFill="0" autoLine="0" autoPict="0">
                <anchor moveWithCells="1">
                  <from>
                    <xdr:col>11</xdr:col>
                    <xdr:colOff>666750</xdr:colOff>
                    <xdr:row>72</xdr:row>
                    <xdr:rowOff>114300</xdr:rowOff>
                  </from>
                  <to>
                    <xdr:col>11</xdr:col>
                    <xdr:colOff>1114425</xdr:colOff>
                    <xdr:row>74</xdr:row>
                    <xdr:rowOff>57150</xdr:rowOff>
                  </to>
                </anchor>
              </controlPr>
            </control>
          </mc:Choice>
        </mc:AlternateContent>
        <mc:AlternateContent xmlns:mc="http://schemas.openxmlformats.org/markup-compatibility/2006">
          <mc:Choice Requires="x14">
            <control shapeId="7391" r:id="rId20" name="Check Box 223">
              <controlPr defaultSize="0" autoFill="0" autoLine="0" autoPict="0">
                <anchor moveWithCells="1">
                  <from>
                    <xdr:col>11</xdr:col>
                    <xdr:colOff>676275</xdr:colOff>
                    <xdr:row>76</xdr:row>
                    <xdr:rowOff>114300</xdr:rowOff>
                  </from>
                  <to>
                    <xdr:col>11</xdr:col>
                    <xdr:colOff>1123950</xdr:colOff>
                    <xdr:row>78</xdr:row>
                    <xdr:rowOff>57150</xdr:rowOff>
                  </to>
                </anchor>
              </controlPr>
            </control>
          </mc:Choice>
        </mc:AlternateContent>
        <mc:AlternateContent xmlns:mc="http://schemas.openxmlformats.org/markup-compatibility/2006">
          <mc:Choice Requires="x14">
            <control shapeId="7392" r:id="rId21" name="Check Box 224">
              <controlPr defaultSize="0" autoFill="0" autoLine="0" autoPict="0">
                <anchor moveWithCells="1">
                  <from>
                    <xdr:col>11</xdr:col>
                    <xdr:colOff>666750</xdr:colOff>
                    <xdr:row>80</xdr:row>
                    <xdr:rowOff>114300</xdr:rowOff>
                  </from>
                  <to>
                    <xdr:col>11</xdr:col>
                    <xdr:colOff>1114425</xdr:colOff>
                    <xdr:row>82</xdr:row>
                    <xdr:rowOff>57150</xdr:rowOff>
                  </to>
                </anchor>
              </controlPr>
            </control>
          </mc:Choice>
        </mc:AlternateContent>
        <mc:AlternateContent xmlns:mc="http://schemas.openxmlformats.org/markup-compatibility/2006">
          <mc:Choice Requires="x14">
            <control shapeId="7393" r:id="rId22" name="Check Box 225">
              <controlPr defaultSize="0" autoFill="0" autoLine="0" autoPict="0">
                <anchor moveWithCells="1">
                  <from>
                    <xdr:col>11</xdr:col>
                    <xdr:colOff>676275</xdr:colOff>
                    <xdr:row>84</xdr:row>
                    <xdr:rowOff>114300</xdr:rowOff>
                  </from>
                  <to>
                    <xdr:col>12</xdr:col>
                    <xdr:colOff>0</xdr:colOff>
                    <xdr:row>86</xdr:row>
                    <xdr:rowOff>57150</xdr:rowOff>
                  </to>
                </anchor>
              </controlPr>
            </control>
          </mc:Choice>
        </mc:AlternateContent>
        <mc:AlternateContent xmlns:mc="http://schemas.openxmlformats.org/markup-compatibility/2006">
          <mc:Choice Requires="x14">
            <control shapeId="7394" r:id="rId23" name="Check Box 226">
              <controlPr defaultSize="0" autoFill="0" autoLine="0" autoPict="0">
                <anchor moveWithCells="1">
                  <from>
                    <xdr:col>11</xdr:col>
                    <xdr:colOff>666750</xdr:colOff>
                    <xdr:row>88</xdr:row>
                    <xdr:rowOff>114300</xdr:rowOff>
                  </from>
                  <to>
                    <xdr:col>11</xdr:col>
                    <xdr:colOff>1114425</xdr:colOff>
                    <xdr:row>90</xdr:row>
                    <xdr:rowOff>57150</xdr:rowOff>
                  </to>
                </anchor>
              </controlPr>
            </control>
          </mc:Choice>
        </mc:AlternateContent>
        <mc:AlternateContent xmlns:mc="http://schemas.openxmlformats.org/markup-compatibility/2006">
          <mc:Choice Requires="x14">
            <control shapeId="7395" r:id="rId24" name="Check Box 227">
              <controlPr defaultSize="0" autoFill="0" autoLine="0" autoPict="0">
                <anchor moveWithCells="1">
                  <from>
                    <xdr:col>11</xdr:col>
                    <xdr:colOff>676275</xdr:colOff>
                    <xdr:row>92</xdr:row>
                    <xdr:rowOff>114300</xdr:rowOff>
                  </from>
                  <to>
                    <xdr:col>11</xdr:col>
                    <xdr:colOff>1123950</xdr:colOff>
                    <xdr:row>94</xdr:row>
                    <xdr:rowOff>57150</xdr:rowOff>
                  </to>
                </anchor>
              </controlPr>
            </control>
          </mc:Choice>
        </mc:AlternateContent>
        <mc:AlternateContent xmlns:mc="http://schemas.openxmlformats.org/markup-compatibility/2006">
          <mc:Choice Requires="x14">
            <control shapeId="7396" r:id="rId25" name="Check Box 228">
              <controlPr defaultSize="0" autoFill="0" autoLine="0" autoPict="0">
                <anchor moveWithCells="1">
                  <from>
                    <xdr:col>11</xdr:col>
                    <xdr:colOff>666750</xdr:colOff>
                    <xdr:row>96</xdr:row>
                    <xdr:rowOff>114300</xdr:rowOff>
                  </from>
                  <to>
                    <xdr:col>11</xdr:col>
                    <xdr:colOff>1114425</xdr:colOff>
                    <xdr:row>98</xdr:row>
                    <xdr:rowOff>38100</xdr:rowOff>
                  </to>
                </anchor>
              </controlPr>
            </control>
          </mc:Choice>
        </mc:AlternateContent>
        <mc:AlternateContent xmlns:mc="http://schemas.openxmlformats.org/markup-compatibility/2006">
          <mc:Choice Requires="x14">
            <control shapeId="7397" r:id="rId26" name="Check Box 229">
              <controlPr defaultSize="0" autoFill="0" autoLine="0" autoPict="0">
                <anchor moveWithCells="1">
                  <from>
                    <xdr:col>11</xdr:col>
                    <xdr:colOff>676275</xdr:colOff>
                    <xdr:row>100</xdr:row>
                    <xdr:rowOff>114300</xdr:rowOff>
                  </from>
                  <to>
                    <xdr:col>11</xdr:col>
                    <xdr:colOff>1123950</xdr:colOff>
                    <xdr:row>105</xdr:row>
                    <xdr:rowOff>38100</xdr:rowOff>
                  </to>
                </anchor>
              </controlPr>
            </control>
          </mc:Choice>
        </mc:AlternateContent>
        <mc:AlternateContent xmlns:mc="http://schemas.openxmlformats.org/markup-compatibility/2006">
          <mc:Choice Requires="x14">
            <control shapeId="7398" r:id="rId27" name="Check Box 230">
              <controlPr defaultSize="0" autoFill="0" autoLine="0" autoPict="0">
                <anchor moveWithCells="1">
                  <from>
                    <xdr:col>11</xdr:col>
                    <xdr:colOff>666750</xdr:colOff>
                    <xdr:row>107</xdr:row>
                    <xdr:rowOff>114300</xdr:rowOff>
                  </from>
                  <to>
                    <xdr:col>11</xdr:col>
                    <xdr:colOff>1114425</xdr:colOff>
                    <xdr:row>109</xdr:row>
                    <xdr:rowOff>57150</xdr:rowOff>
                  </to>
                </anchor>
              </controlPr>
            </control>
          </mc:Choice>
        </mc:AlternateContent>
        <mc:AlternateContent xmlns:mc="http://schemas.openxmlformats.org/markup-compatibility/2006">
          <mc:Choice Requires="x14">
            <control shapeId="7399" r:id="rId28" name="Check Box 231">
              <controlPr defaultSize="0" autoFill="0" autoLine="0" autoPict="0">
                <anchor moveWithCells="1">
                  <from>
                    <xdr:col>11</xdr:col>
                    <xdr:colOff>676275</xdr:colOff>
                    <xdr:row>111</xdr:row>
                    <xdr:rowOff>114300</xdr:rowOff>
                  </from>
                  <to>
                    <xdr:col>11</xdr:col>
                    <xdr:colOff>1123950</xdr:colOff>
                    <xdr:row>113</xdr:row>
                    <xdr:rowOff>57150</xdr:rowOff>
                  </to>
                </anchor>
              </controlPr>
            </control>
          </mc:Choice>
        </mc:AlternateContent>
        <mc:AlternateContent xmlns:mc="http://schemas.openxmlformats.org/markup-compatibility/2006">
          <mc:Choice Requires="x14">
            <control shapeId="7400" r:id="rId29" name="Check Box 232">
              <controlPr defaultSize="0" autoFill="0" autoLine="0" autoPict="0">
                <anchor moveWithCells="1">
                  <from>
                    <xdr:col>11</xdr:col>
                    <xdr:colOff>666750</xdr:colOff>
                    <xdr:row>115</xdr:row>
                    <xdr:rowOff>114300</xdr:rowOff>
                  </from>
                  <to>
                    <xdr:col>11</xdr:col>
                    <xdr:colOff>1114425</xdr:colOff>
                    <xdr:row>117</xdr:row>
                    <xdr:rowOff>57150</xdr:rowOff>
                  </to>
                </anchor>
              </controlPr>
            </control>
          </mc:Choice>
        </mc:AlternateContent>
        <mc:AlternateContent xmlns:mc="http://schemas.openxmlformats.org/markup-compatibility/2006">
          <mc:Choice Requires="x14">
            <control shapeId="7401" r:id="rId30" name="Check Box 233">
              <controlPr defaultSize="0" autoFill="0" autoLine="0" autoPict="0">
                <anchor moveWithCells="1">
                  <from>
                    <xdr:col>11</xdr:col>
                    <xdr:colOff>676275</xdr:colOff>
                    <xdr:row>119</xdr:row>
                    <xdr:rowOff>114300</xdr:rowOff>
                  </from>
                  <to>
                    <xdr:col>11</xdr:col>
                    <xdr:colOff>1123950</xdr:colOff>
                    <xdr:row>121</xdr:row>
                    <xdr:rowOff>57150</xdr:rowOff>
                  </to>
                </anchor>
              </controlPr>
            </control>
          </mc:Choice>
        </mc:AlternateContent>
        <mc:AlternateContent xmlns:mc="http://schemas.openxmlformats.org/markup-compatibility/2006">
          <mc:Choice Requires="x14">
            <control shapeId="7402" r:id="rId31" name="Check Box 234">
              <controlPr defaultSize="0" autoFill="0" autoLine="0" autoPict="0">
                <anchor moveWithCells="1">
                  <from>
                    <xdr:col>11</xdr:col>
                    <xdr:colOff>666750</xdr:colOff>
                    <xdr:row>123</xdr:row>
                    <xdr:rowOff>114300</xdr:rowOff>
                  </from>
                  <to>
                    <xdr:col>11</xdr:col>
                    <xdr:colOff>1114425</xdr:colOff>
                    <xdr:row>125</xdr:row>
                    <xdr:rowOff>57150</xdr:rowOff>
                  </to>
                </anchor>
              </controlPr>
            </control>
          </mc:Choice>
        </mc:AlternateContent>
        <mc:AlternateContent xmlns:mc="http://schemas.openxmlformats.org/markup-compatibility/2006">
          <mc:Choice Requires="x14">
            <control shapeId="7403" r:id="rId32" name="Check Box 235">
              <controlPr defaultSize="0" autoFill="0" autoLine="0" autoPict="0">
                <anchor moveWithCells="1">
                  <from>
                    <xdr:col>11</xdr:col>
                    <xdr:colOff>676275</xdr:colOff>
                    <xdr:row>127</xdr:row>
                    <xdr:rowOff>114300</xdr:rowOff>
                  </from>
                  <to>
                    <xdr:col>11</xdr:col>
                    <xdr:colOff>1123950</xdr:colOff>
                    <xdr:row>129</xdr:row>
                    <xdr:rowOff>57150</xdr:rowOff>
                  </to>
                </anchor>
              </controlPr>
            </control>
          </mc:Choice>
        </mc:AlternateContent>
        <mc:AlternateContent xmlns:mc="http://schemas.openxmlformats.org/markup-compatibility/2006">
          <mc:Choice Requires="x14">
            <control shapeId="7404" r:id="rId33" name="Check Box 236">
              <controlPr defaultSize="0" autoFill="0" autoLine="0" autoPict="0">
                <anchor moveWithCells="1">
                  <from>
                    <xdr:col>11</xdr:col>
                    <xdr:colOff>666750</xdr:colOff>
                    <xdr:row>131</xdr:row>
                    <xdr:rowOff>114300</xdr:rowOff>
                  </from>
                  <to>
                    <xdr:col>11</xdr:col>
                    <xdr:colOff>1114425</xdr:colOff>
                    <xdr:row>133</xdr:row>
                    <xdr:rowOff>57150</xdr:rowOff>
                  </to>
                </anchor>
              </controlPr>
            </control>
          </mc:Choice>
        </mc:AlternateContent>
        <mc:AlternateContent xmlns:mc="http://schemas.openxmlformats.org/markup-compatibility/2006">
          <mc:Choice Requires="x14">
            <control shapeId="7406" r:id="rId34" name="Check Box 238">
              <controlPr defaultSize="0" autoFill="0" autoLine="0" autoPict="0">
                <anchor moveWithCells="1">
                  <from>
                    <xdr:col>11</xdr:col>
                    <xdr:colOff>666750</xdr:colOff>
                    <xdr:row>139</xdr:row>
                    <xdr:rowOff>114300</xdr:rowOff>
                  </from>
                  <to>
                    <xdr:col>11</xdr:col>
                    <xdr:colOff>1114425</xdr:colOff>
                    <xdr:row>141</xdr:row>
                    <xdr:rowOff>57150</xdr:rowOff>
                  </to>
                </anchor>
              </controlPr>
            </control>
          </mc:Choice>
        </mc:AlternateContent>
        <mc:AlternateContent xmlns:mc="http://schemas.openxmlformats.org/markup-compatibility/2006">
          <mc:Choice Requires="x14">
            <control shapeId="7407" r:id="rId35" name="Check Box 239">
              <controlPr defaultSize="0" autoFill="0" autoLine="0" autoPict="0">
                <anchor moveWithCells="1">
                  <from>
                    <xdr:col>11</xdr:col>
                    <xdr:colOff>666750</xdr:colOff>
                    <xdr:row>143</xdr:row>
                    <xdr:rowOff>161925</xdr:rowOff>
                  </from>
                  <to>
                    <xdr:col>11</xdr:col>
                    <xdr:colOff>1114425</xdr:colOff>
                    <xdr:row>145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作業内容を入力" prompt="作業内容_x000a_" xr:uid="{00000000-0002-0000-0200-000002000000}">
          <x14:formula1>
            <xm:f>'管理リスト(祝祭日)'!$E$12</xm:f>
          </x14:formula1>
          <xm:sqref>H18 H65 H73 H81 H89 H97 H69 H77 H85 H93 H101 H22 H26 H30 H38 H46 H54 H34 H42 H50 H58 H108 H116 H124 H132 H140 H112 H120 H128 H136 H144</xm:sqref>
        </x14:dataValidation>
        <x14:dataValidation type="list" errorStyle="information" allowBlank="1" showInputMessage="1" showErrorMessage="1" error="協力業者名等" prompt="備考" xr:uid="{00000000-0002-0000-0200-000003000000}">
          <x14:formula1>
            <xm:f>'管理リスト(祝祭日)'!$E$13</xm:f>
          </x14:formula1>
          <xm:sqref>H19 H66 H74 H82 H90 H98 H70 H78 H86 H94 H102 H23 H27 H31 H39 H47 H55 H35 H43 H51 H59 H109 H117 H125 H133 H141 H113 H121 H129 H137 H145</xm:sqref>
        </x14:dataValidation>
        <x14:dataValidation type="list" errorStyle="information" allowBlank="1" showInputMessage="1" showErrorMessage="1" error="工事名称を入力" prompt="主な工事名称を入力" xr:uid="{00000000-0002-0000-0200-000004000000}">
          <x14:formula1>
            <xm:f>'管理リスト(祝祭日)'!$E$11</xm:f>
          </x14:formula1>
          <xm:sqref>H17 H64 H72 H80 H88 H96 H68 H76 H84 H92 H100 H21 H25 H29 H37 H45 H53 H33 H41 H49 H57 H107 H115 H123 H131 H139 H111 H119 H127 H135 H143</xm:sqref>
        </x14:dataValidation>
        <x14:dataValidation type="list" errorStyle="information" allowBlank="1" showInputMessage="1" showErrorMessage="1" xr:uid="{52791911-0F87-462A-92B0-B17358C1B582}">
          <x14:formula1>
            <xm:f>'管理リスト(祝祭日)'!$B$3:$B$7</xm:f>
          </x14:formula1>
          <xm:sqref>V18:X18 V65:X65 V22:X22 V73:X73 V30:X30 V38:X38 V26:X26 V46:X46 V54:X54 V81:X81 V89:X89 V34:X34 V42:X42 V50:X50 V58:X58 V97:X97 V69:X69 V77:X77 V85:X85 V93:X93 V101:X101 V108:X108 V116:X116 V124:X124 V132:X132 V140:X140 V112:X112 V120:X120 V128:X128 V136:X136 V144:X144</xm:sqref>
        </x14:dataValidation>
        <x14:dataValidation type="list" errorStyle="warning" allowBlank="1" showInputMessage="1" showErrorMessage="1" xr:uid="{F420C2A2-2ED6-417F-B72C-5236C7575958}">
          <x14:formula1>
            <xm:f>管理リスト!$G$7:$G$14</xm:f>
          </x14:formula1>
          <xm:sqref>G63:G102 G16:G59 G106:G145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E66"/>
  <sheetViews>
    <sheetView topLeftCell="A58" workbookViewId="0">
      <selection activeCell="E22" sqref="E22"/>
    </sheetView>
  </sheetViews>
  <sheetFormatPr defaultColWidth="9" defaultRowHeight="13.5"/>
  <cols>
    <col min="1" max="1" width="5" style="7" customWidth="1"/>
    <col min="2" max="2" width="4.625" style="7" customWidth="1"/>
    <col min="3" max="3" width="21.25" style="7" customWidth="1"/>
    <col min="4" max="4" width="9" style="7"/>
    <col min="5" max="5" width="16.625" style="7" customWidth="1"/>
    <col min="6" max="16384" width="9" style="7"/>
  </cols>
  <sheetData>
    <row r="3" spans="2:5">
      <c r="C3" s="8" t="s">
        <v>10</v>
      </c>
    </row>
    <row r="5" spans="2:5">
      <c r="B5" s="9" t="s">
        <v>11</v>
      </c>
      <c r="C5" s="10" t="s">
        <v>12</v>
      </c>
      <c r="E5" s="24"/>
    </row>
    <row r="6" spans="2:5">
      <c r="B6" s="11">
        <v>10</v>
      </c>
      <c r="C6" s="12" t="s">
        <v>13</v>
      </c>
      <c r="E6" s="24" t="s">
        <v>9</v>
      </c>
    </row>
    <row r="7" spans="2:5">
      <c r="B7" s="13"/>
      <c r="C7" s="14" t="s">
        <v>14</v>
      </c>
      <c r="E7" s="24" t="s">
        <v>107</v>
      </c>
    </row>
    <row r="8" spans="2:5">
      <c r="B8" s="13"/>
      <c r="C8" s="14" t="s">
        <v>15</v>
      </c>
      <c r="E8" s="24" t="s">
        <v>137</v>
      </c>
    </row>
    <row r="9" spans="2:5">
      <c r="B9" s="13"/>
      <c r="C9" s="14" t="s">
        <v>16</v>
      </c>
      <c r="E9" s="24" t="s">
        <v>108</v>
      </c>
    </row>
    <row r="10" spans="2:5">
      <c r="B10" s="11">
        <v>11</v>
      </c>
      <c r="C10" s="12" t="s">
        <v>17</v>
      </c>
      <c r="E10" s="24" t="s">
        <v>127</v>
      </c>
    </row>
    <row r="11" spans="2:5">
      <c r="B11" s="13"/>
      <c r="C11" s="14" t="s">
        <v>18</v>
      </c>
      <c r="E11" s="24" t="s">
        <v>128</v>
      </c>
    </row>
    <row r="12" spans="2:5">
      <c r="B12" s="13"/>
      <c r="C12" s="14" t="s">
        <v>19</v>
      </c>
      <c r="E12" s="24" t="s">
        <v>109</v>
      </c>
    </row>
    <row r="13" spans="2:5">
      <c r="B13" s="13"/>
      <c r="C13" s="14" t="s">
        <v>20</v>
      </c>
      <c r="E13" s="24" t="s">
        <v>110</v>
      </c>
    </row>
    <row r="14" spans="2:5">
      <c r="B14" s="13"/>
      <c r="C14" s="14" t="s">
        <v>21</v>
      </c>
      <c r="E14" s="24" t="s">
        <v>111</v>
      </c>
    </row>
    <row r="15" spans="2:5">
      <c r="B15" s="13"/>
      <c r="C15" s="14" t="s">
        <v>22</v>
      </c>
      <c r="E15" s="24" t="s">
        <v>112</v>
      </c>
    </row>
    <row r="16" spans="2:5">
      <c r="B16" s="13"/>
      <c r="C16" s="14" t="s">
        <v>23</v>
      </c>
      <c r="E16" s="24" t="s">
        <v>113</v>
      </c>
    </row>
    <row r="17" spans="2:5">
      <c r="B17" s="13"/>
      <c r="C17" s="14" t="s">
        <v>24</v>
      </c>
      <c r="E17" s="24" t="s">
        <v>123</v>
      </c>
    </row>
    <row r="18" spans="2:5">
      <c r="B18" s="11">
        <v>12</v>
      </c>
      <c r="C18" s="12" t="s">
        <v>25</v>
      </c>
      <c r="E18" s="24" t="s">
        <v>124</v>
      </c>
    </row>
    <row r="19" spans="2:5">
      <c r="B19" s="13"/>
      <c r="C19" s="14" t="s">
        <v>26</v>
      </c>
      <c r="E19" s="24" t="s">
        <v>125</v>
      </c>
    </row>
    <row r="20" spans="2:5">
      <c r="B20" s="13"/>
      <c r="C20" s="14" t="s">
        <v>27</v>
      </c>
      <c r="E20" s="24" t="s">
        <v>126</v>
      </c>
    </row>
    <row r="21" spans="2:5">
      <c r="B21" s="13"/>
      <c r="C21" s="14" t="s">
        <v>28</v>
      </c>
      <c r="E21" s="24" t="s">
        <v>114</v>
      </c>
    </row>
    <row r="22" spans="2:5">
      <c r="B22" s="13"/>
      <c r="C22" s="14" t="s">
        <v>29</v>
      </c>
      <c r="E22" s="24" t="s">
        <v>115</v>
      </c>
    </row>
    <row r="23" spans="2:5">
      <c r="B23" s="13"/>
      <c r="C23" s="14" t="s">
        <v>30</v>
      </c>
      <c r="E23" s="24" t="s">
        <v>116</v>
      </c>
    </row>
    <row r="24" spans="2:5">
      <c r="B24" s="13"/>
      <c r="C24" s="14" t="s">
        <v>31</v>
      </c>
      <c r="E24" s="24" t="s">
        <v>117</v>
      </c>
    </row>
    <row r="25" spans="2:5">
      <c r="B25" s="13">
        <v>13</v>
      </c>
      <c r="C25" s="14" t="s">
        <v>32</v>
      </c>
      <c r="E25" s="24" t="s">
        <v>118</v>
      </c>
    </row>
    <row r="26" spans="2:5">
      <c r="B26" s="13">
        <v>14</v>
      </c>
      <c r="C26" s="14" t="s">
        <v>33</v>
      </c>
      <c r="E26" s="24" t="s">
        <v>119</v>
      </c>
    </row>
    <row r="27" spans="2:5">
      <c r="B27" s="13">
        <v>15</v>
      </c>
      <c r="C27" s="14" t="s">
        <v>34</v>
      </c>
      <c r="E27" s="24" t="s">
        <v>120</v>
      </c>
    </row>
    <row r="28" spans="2:5">
      <c r="B28" s="13">
        <v>16</v>
      </c>
      <c r="C28" s="14" t="s">
        <v>35</v>
      </c>
      <c r="E28" s="24" t="s">
        <v>136</v>
      </c>
    </row>
    <row r="29" spans="2:5">
      <c r="B29" s="13">
        <v>17</v>
      </c>
      <c r="C29" s="14" t="s">
        <v>36</v>
      </c>
      <c r="E29" s="24" t="s">
        <v>121</v>
      </c>
    </row>
    <row r="30" spans="2:5">
      <c r="B30" s="13">
        <v>18</v>
      </c>
      <c r="C30" s="14" t="s">
        <v>37</v>
      </c>
      <c r="E30" s="24" t="s">
        <v>122</v>
      </c>
    </row>
    <row r="31" spans="2:5">
      <c r="B31" s="13">
        <v>19</v>
      </c>
      <c r="C31" s="14" t="s">
        <v>38</v>
      </c>
      <c r="E31" s="24" t="s">
        <v>129</v>
      </c>
    </row>
    <row r="32" spans="2:5">
      <c r="B32" s="13">
        <v>20</v>
      </c>
      <c r="C32" s="14" t="s">
        <v>39</v>
      </c>
      <c r="E32" s="24" t="s">
        <v>130</v>
      </c>
    </row>
    <row r="33" spans="2:5">
      <c r="B33" s="13">
        <v>21</v>
      </c>
      <c r="C33" s="14" t="s">
        <v>40</v>
      </c>
      <c r="E33" s="24" t="s">
        <v>131</v>
      </c>
    </row>
    <row r="34" spans="2:5">
      <c r="B34" s="13">
        <v>22</v>
      </c>
      <c r="C34" s="14" t="s">
        <v>41</v>
      </c>
      <c r="E34" s="14"/>
    </row>
    <row r="35" spans="2:5">
      <c r="B35" s="13">
        <v>23</v>
      </c>
      <c r="C35" s="24" t="s">
        <v>135</v>
      </c>
      <c r="E35" s="14"/>
    </row>
    <row r="36" spans="2:5">
      <c r="B36" s="13">
        <v>24</v>
      </c>
      <c r="C36" s="14" t="s">
        <v>42</v>
      </c>
      <c r="E36" s="14"/>
    </row>
    <row r="37" spans="2:5">
      <c r="B37" s="13">
        <v>25</v>
      </c>
      <c r="C37" s="14" t="s">
        <v>43</v>
      </c>
      <c r="E37" s="14"/>
    </row>
    <row r="38" spans="2:5">
      <c r="B38" s="13">
        <v>26</v>
      </c>
      <c r="C38" s="14" t="s">
        <v>44</v>
      </c>
      <c r="E38" s="14"/>
    </row>
    <row r="39" spans="2:5">
      <c r="B39" s="13">
        <v>27</v>
      </c>
      <c r="C39" s="14" t="s">
        <v>45</v>
      </c>
    </row>
    <row r="40" spans="2:5">
      <c r="B40" s="13">
        <v>28</v>
      </c>
      <c r="C40" s="14" t="s">
        <v>46</v>
      </c>
    </row>
    <row r="41" spans="2:5">
      <c r="B41" s="13">
        <v>29</v>
      </c>
      <c r="C41" s="14" t="s">
        <v>47</v>
      </c>
    </row>
    <row r="42" spans="2:5">
      <c r="B42" s="13">
        <v>30</v>
      </c>
      <c r="C42" s="14" t="s">
        <v>48</v>
      </c>
    </row>
    <row r="43" spans="2:5">
      <c r="B43" s="13">
        <v>31</v>
      </c>
      <c r="C43" s="24" t="s">
        <v>141</v>
      </c>
    </row>
    <row r="44" spans="2:5">
      <c r="B44" s="13">
        <v>32</v>
      </c>
      <c r="C44" s="24" t="s">
        <v>140</v>
      </c>
    </row>
    <row r="45" spans="2:5">
      <c r="B45" s="13">
        <v>33</v>
      </c>
      <c r="C45" s="24" t="s">
        <v>139</v>
      </c>
    </row>
    <row r="46" spans="2:5">
      <c r="B46" s="13">
        <v>34</v>
      </c>
      <c r="C46" s="14" t="s">
        <v>49</v>
      </c>
    </row>
    <row r="47" spans="2:5">
      <c r="B47" s="13">
        <v>35</v>
      </c>
      <c r="C47" s="14" t="s">
        <v>50</v>
      </c>
    </row>
    <row r="48" spans="2:5">
      <c r="B48" s="13">
        <v>36</v>
      </c>
      <c r="C48" s="24" t="s">
        <v>133</v>
      </c>
    </row>
    <row r="49" spans="2:3">
      <c r="B49" s="13">
        <v>37</v>
      </c>
      <c r="C49" s="24" t="s">
        <v>138</v>
      </c>
    </row>
    <row r="50" spans="2:3">
      <c r="B50" s="13">
        <v>38</v>
      </c>
      <c r="C50" s="24" t="s">
        <v>134</v>
      </c>
    </row>
    <row r="51" spans="2:3">
      <c r="B51" s="13">
        <v>39</v>
      </c>
      <c r="C51" s="14" t="s">
        <v>51</v>
      </c>
    </row>
    <row r="52" spans="2:3">
      <c r="B52" s="13">
        <v>90</v>
      </c>
      <c r="C52" s="14" t="s">
        <v>52</v>
      </c>
    </row>
    <row r="53" spans="2:3">
      <c r="B53" s="13">
        <v>91</v>
      </c>
      <c r="C53" s="14" t="s">
        <v>53</v>
      </c>
    </row>
    <row r="54" spans="2:3">
      <c r="B54" s="13">
        <v>92</v>
      </c>
      <c r="C54" s="14" t="s">
        <v>54</v>
      </c>
    </row>
    <row r="55" spans="2:3">
      <c r="B55" s="13">
        <v>93</v>
      </c>
      <c r="C55" s="14" t="s">
        <v>55</v>
      </c>
    </row>
    <row r="56" spans="2:3">
      <c r="B56" s="13">
        <v>94</v>
      </c>
      <c r="C56" s="14" t="s">
        <v>56</v>
      </c>
    </row>
    <row r="57" spans="2:3">
      <c r="B57" s="13">
        <v>95</v>
      </c>
      <c r="C57" s="14" t="s">
        <v>57</v>
      </c>
    </row>
    <row r="58" spans="2:3">
      <c r="B58" s="13">
        <v>96</v>
      </c>
      <c r="C58" s="14" t="s">
        <v>58</v>
      </c>
    </row>
    <row r="59" spans="2:3">
      <c r="B59" s="13">
        <v>97</v>
      </c>
      <c r="C59" s="14" t="s">
        <v>59</v>
      </c>
    </row>
    <row r="60" spans="2:3">
      <c r="B60" s="15">
        <v>99</v>
      </c>
      <c r="C60" s="16" t="s">
        <v>60</v>
      </c>
    </row>
    <row r="61" spans="2:3">
      <c r="B61" s="15"/>
      <c r="C61" s="16" t="s">
        <v>61</v>
      </c>
    </row>
    <row r="62" spans="2:3">
      <c r="B62" s="11">
        <v>100</v>
      </c>
      <c r="C62" s="17" t="s">
        <v>62</v>
      </c>
    </row>
    <row r="63" spans="2:3">
      <c r="B63" s="13"/>
      <c r="C63" s="14" t="s">
        <v>63</v>
      </c>
    </row>
    <row r="64" spans="2:3">
      <c r="B64" s="18"/>
      <c r="C64" s="19" t="s">
        <v>64</v>
      </c>
    </row>
    <row r="65" spans="2:3">
      <c r="B65" s="15"/>
      <c r="C65" s="16" t="s">
        <v>65</v>
      </c>
    </row>
    <row r="66" spans="2:3">
      <c r="B66" s="20"/>
      <c r="C66" s="21" t="s">
        <v>66</v>
      </c>
    </row>
  </sheetData>
  <sheetProtection algorithmName="SHA-512" hashValue="V6Qou/gMcBzYSVV+AjAEoBqg+kESlgqQD+Kjkj/ydx5eopQ6G9IOPDd70tDfAPD1My5MjTe6bG80Wnu7Jvo4rQ==" saltValue="G1e+ei+r3vAZ+M8KfIPVLQ==" spinCount="100000" sheet="1" objects="1" scenarios="1"/>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41"/>
  <sheetViews>
    <sheetView workbookViewId="0">
      <selection activeCell="E22" sqref="E22"/>
    </sheetView>
  </sheetViews>
  <sheetFormatPr defaultColWidth="9" defaultRowHeight="13.5"/>
  <cols>
    <col min="1" max="1" width="3.875" style="7" customWidth="1"/>
    <col min="2" max="2" width="5.625" style="7" customWidth="1"/>
    <col min="3" max="3" width="20.75" style="7" customWidth="1"/>
    <col min="4" max="16384" width="9" style="7"/>
  </cols>
  <sheetData>
    <row r="2" spans="2:3">
      <c r="B2" s="22"/>
      <c r="C2" s="23" t="s">
        <v>67</v>
      </c>
    </row>
    <row r="3" spans="2:3">
      <c r="C3" s="7" t="s">
        <v>68</v>
      </c>
    </row>
    <row r="4" spans="2:3">
      <c r="C4" s="7" t="s">
        <v>69</v>
      </c>
    </row>
    <row r="5" spans="2:3">
      <c r="C5" s="7" t="s">
        <v>70</v>
      </c>
    </row>
    <row r="6" spans="2:3">
      <c r="C6" s="7" t="s">
        <v>71</v>
      </c>
    </row>
    <row r="7" spans="2:3">
      <c r="C7" s="7" t="s">
        <v>72</v>
      </c>
    </row>
    <row r="8" spans="2:3">
      <c r="C8" s="7" t="s">
        <v>73</v>
      </c>
    </row>
    <row r="9" spans="2:3">
      <c r="C9" s="7" t="s">
        <v>74</v>
      </c>
    </row>
    <row r="10" spans="2:3">
      <c r="C10" s="7" t="s">
        <v>75</v>
      </c>
    </row>
    <row r="11" spans="2:3">
      <c r="C11" s="7" t="s">
        <v>76</v>
      </c>
    </row>
    <row r="12" spans="2:3">
      <c r="C12" s="7" t="s">
        <v>77</v>
      </c>
    </row>
    <row r="13" spans="2:3">
      <c r="C13" s="7" t="s">
        <v>78</v>
      </c>
    </row>
    <row r="14" spans="2:3">
      <c r="C14" s="7" t="s">
        <v>79</v>
      </c>
    </row>
    <row r="15" spans="2:3">
      <c r="C15" s="7" t="s">
        <v>80</v>
      </c>
    </row>
    <row r="16" spans="2:3">
      <c r="C16" s="7" t="s">
        <v>81</v>
      </c>
    </row>
    <row r="17" spans="3:3">
      <c r="C17" s="7" t="s">
        <v>82</v>
      </c>
    </row>
    <row r="18" spans="3:3">
      <c r="C18" s="7" t="s">
        <v>83</v>
      </c>
    </row>
    <row r="19" spans="3:3">
      <c r="C19" s="7" t="s">
        <v>84</v>
      </c>
    </row>
    <row r="20" spans="3:3">
      <c r="C20" s="7" t="s">
        <v>85</v>
      </c>
    </row>
    <row r="21" spans="3:3">
      <c r="C21" s="7" t="s">
        <v>86</v>
      </c>
    </row>
    <row r="22" spans="3:3">
      <c r="C22" s="7" t="s">
        <v>87</v>
      </c>
    </row>
    <row r="23" spans="3:3">
      <c r="C23" s="7" t="s">
        <v>88</v>
      </c>
    </row>
    <row r="24" spans="3:3">
      <c r="C24" s="7" t="s">
        <v>89</v>
      </c>
    </row>
    <row r="25" spans="3:3">
      <c r="C25" s="7" t="s">
        <v>90</v>
      </c>
    </row>
    <row r="26" spans="3:3">
      <c r="C26" s="7" t="s">
        <v>91</v>
      </c>
    </row>
    <row r="27" spans="3:3">
      <c r="C27" s="7" t="s">
        <v>92</v>
      </c>
    </row>
    <row r="28" spans="3:3">
      <c r="C28" s="7" t="s">
        <v>93</v>
      </c>
    </row>
    <row r="29" spans="3:3">
      <c r="C29" s="7" t="s">
        <v>94</v>
      </c>
    </row>
    <row r="30" spans="3:3">
      <c r="C30" s="7" t="s">
        <v>95</v>
      </c>
    </row>
    <row r="31" spans="3:3">
      <c r="C31" s="7" t="s">
        <v>96</v>
      </c>
    </row>
    <row r="32" spans="3:3">
      <c r="C32" s="7" t="s">
        <v>97</v>
      </c>
    </row>
    <row r="33" spans="3:3">
      <c r="C33" s="7" t="s">
        <v>98</v>
      </c>
    </row>
    <row r="34" spans="3:3">
      <c r="C34" s="7" t="s">
        <v>99</v>
      </c>
    </row>
    <row r="35" spans="3:3">
      <c r="C35" s="7" t="s">
        <v>100</v>
      </c>
    </row>
    <row r="36" spans="3:3">
      <c r="C36" s="7" t="s">
        <v>101</v>
      </c>
    </row>
    <row r="37" spans="3:3">
      <c r="C37" s="7" t="s">
        <v>102</v>
      </c>
    </row>
    <row r="38" spans="3:3">
      <c r="C38" s="7" t="s">
        <v>103</v>
      </c>
    </row>
    <row r="39" spans="3:3">
      <c r="C39" s="7" t="s">
        <v>104</v>
      </c>
    </row>
    <row r="40" spans="3:3">
      <c r="C40" s="7" t="s">
        <v>105</v>
      </c>
    </row>
    <row r="41" spans="3:3">
      <c r="C41" s="7" t="s">
        <v>106</v>
      </c>
    </row>
  </sheetData>
  <sheetProtection algorithmName="SHA-512" hashValue="vc0yDCyk6Vy1smxxtqL3/aqo8mTMqHPpUoZZABqfV5yXXoBVZHrYdGHkV0Pe5kl36Eoak4orQPBlktLgixHpHQ==" saltValue="sp90Lo+GL8EXCtD4zYIAag==" spinCount="100000" sheet="1" objects="1" scenarios="1"/>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7BDF-8A46-4C90-8ECF-1377512FF496}">
  <sheetPr codeName="Sheet7"/>
  <dimension ref="A1:BV77"/>
  <sheetViews>
    <sheetView zoomScale="93" zoomScaleNormal="93" zoomScaleSheetLayoutView="80" workbookViewId="0">
      <pane xSplit="6" ySplit="12" topLeftCell="G64" activePane="bottomRight" state="frozen"/>
      <selection pane="topRight" activeCell="D1" sqref="D1"/>
      <selection pane="bottomLeft" activeCell="A11" sqref="A11"/>
      <selection pane="bottomRight" activeCell="G19" sqref="G19:L20"/>
    </sheetView>
  </sheetViews>
  <sheetFormatPr defaultColWidth="3.5" defaultRowHeight="16.5" customHeight="1"/>
  <cols>
    <col min="1" max="1" width="1.5" style="361" customWidth="1"/>
    <col min="2" max="3" width="3.5" style="361" hidden="1" customWidth="1"/>
    <col min="4" max="15" width="3.5" style="361"/>
    <col min="16" max="16" width="3.375" style="361" customWidth="1"/>
    <col min="17" max="27" width="3.5" style="361"/>
    <col min="28" max="28" width="5.125" style="361" customWidth="1"/>
    <col min="29" max="29" width="3.75" style="361" customWidth="1"/>
    <col min="30" max="48" width="3.5" style="361"/>
    <col min="49" max="70" width="3.5" style="361" hidden="1" customWidth="1"/>
    <col min="71" max="71" width="14.125" style="361" hidden="1" customWidth="1"/>
    <col min="72" max="72" width="7.125" style="361" hidden="1" customWidth="1"/>
    <col min="73" max="73" width="14.25" style="361" hidden="1" customWidth="1"/>
    <col min="74" max="74" width="3.5" style="361" hidden="1" customWidth="1"/>
    <col min="75" max="16384" width="3.5" style="361"/>
  </cols>
  <sheetData>
    <row r="1" spans="1:74" ht="16.5" customHeight="1">
      <c r="D1" s="624" t="s">
        <v>277</v>
      </c>
      <c r="E1" s="624"/>
      <c r="F1" s="624"/>
      <c r="G1" s="624"/>
      <c r="H1" s="624"/>
      <c r="I1" s="624"/>
      <c r="J1" s="625" t="s">
        <v>278</v>
      </c>
      <c r="K1" s="625"/>
      <c r="L1" s="625"/>
      <c r="M1" s="625"/>
      <c r="N1" s="625"/>
      <c r="O1" s="625"/>
      <c r="P1" s="625"/>
      <c r="Q1" s="625"/>
      <c r="R1" s="625"/>
      <c r="S1" s="625"/>
      <c r="T1" s="626" t="s">
        <v>279</v>
      </c>
      <c r="U1" s="626"/>
      <c r="V1" s="626"/>
      <c r="W1" s="626"/>
      <c r="X1" s="626"/>
      <c r="Y1" s="626"/>
      <c r="Z1" s="626"/>
      <c r="AA1" s="626"/>
      <c r="AB1" s="626"/>
      <c r="AC1" s="626"/>
      <c r="AD1" s="626"/>
      <c r="AE1" s="626"/>
      <c r="AF1" s="626"/>
      <c r="AG1" s="395"/>
      <c r="AH1" s="395"/>
      <c r="AI1" s="395"/>
      <c r="AJ1" s="395"/>
      <c r="AK1" s="395"/>
      <c r="AL1" s="395"/>
      <c r="AM1" s="395"/>
      <c r="AN1" s="395"/>
      <c r="AO1" s="395"/>
      <c r="AP1" s="395"/>
      <c r="AQ1" s="395"/>
      <c r="AR1" s="395"/>
      <c r="AS1" s="395"/>
      <c r="AT1" s="395"/>
      <c r="AU1" s="395"/>
    </row>
    <row r="2" spans="1:74" ht="16.5" customHeight="1">
      <c r="D2" s="624"/>
      <c r="E2" s="624"/>
      <c r="F2" s="624"/>
      <c r="G2" s="624"/>
      <c r="H2" s="624"/>
      <c r="I2" s="624"/>
      <c r="J2" s="625"/>
      <c r="K2" s="625"/>
      <c r="L2" s="625"/>
      <c r="M2" s="625"/>
      <c r="N2" s="625"/>
      <c r="O2" s="625"/>
      <c r="P2" s="625"/>
      <c r="Q2" s="625"/>
      <c r="R2" s="625"/>
      <c r="S2" s="625"/>
      <c r="T2" s="626"/>
      <c r="U2" s="626"/>
      <c r="V2" s="626"/>
      <c r="W2" s="626"/>
      <c r="X2" s="626"/>
      <c r="Y2" s="626"/>
      <c r="Z2" s="626"/>
      <c r="AA2" s="626"/>
      <c r="AB2" s="626"/>
      <c r="AC2" s="626"/>
      <c r="AD2" s="626"/>
      <c r="AE2" s="626"/>
      <c r="AF2" s="626"/>
      <c r="AG2" s="607" t="s">
        <v>332</v>
      </c>
      <c r="AH2" s="608"/>
      <c r="AI2" s="608"/>
      <c r="AJ2" s="618"/>
      <c r="AK2" s="618"/>
      <c r="AL2" s="618"/>
      <c r="AM2" s="618"/>
      <c r="AN2" s="618"/>
      <c r="AO2" s="618"/>
      <c r="AP2" s="618"/>
      <c r="AQ2" s="618"/>
      <c r="AR2" s="618"/>
      <c r="AS2" s="618"/>
      <c r="AT2" s="618"/>
      <c r="AU2" s="619"/>
    </row>
    <row r="3" spans="1:74" ht="2.25" customHeight="1">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609"/>
      <c r="AH3" s="610"/>
      <c r="AI3" s="610"/>
      <c r="AJ3" s="620"/>
      <c r="AK3" s="620"/>
      <c r="AL3" s="620"/>
      <c r="AM3" s="620"/>
      <c r="AN3" s="620"/>
      <c r="AO3" s="620"/>
      <c r="AP3" s="620"/>
      <c r="AQ3" s="620"/>
      <c r="AR3" s="620"/>
      <c r="AS3" s="620"/>
      <c r="AT3" s="620"/>
      <c r="AU3" s="621"/>
    </row>
    <row r="4" spans="1:74" s="362" customFormat="1" ht="27" customHeight="1">
      <c r="D4" s="627" t="s">
        <v>280</v>
      </c>
      <c r="E4" s="627"/>
      <c r="F4" s="627"/>
      <c r="G4" s="628"/>
      <c r="H4" s="628"/>
      <c r="I4" s="628"/>
      <c r="J4" s="628"/>
      <c r="K4" s="628"/>
      <c r="L4" s="628"/>
      <c r="M4" s="628"/>
      <c r="N4" s="628"/>
      <c r="O4" s="628"/>
      <c r="P4" s="629"/>
      <c r="Q4" s="630"/>
      <c r="R4" s="630"/>
      <c r="S4" s="610"/>
      <c r="T4" s="610"/>
      <c r="U4" s="610"/>
      <c r="V4" s="610"/>
      <c r="W4" s="610"/>
      <c r="X4" s="610"/>
      <c r="Y4" s="610"/>
      <c r="Z4" s="610"/>
      <c r="AA4" s="631"/>
      <c r="AB4" s="631"/>
      <c r="AC4" s="631"/>
      <c r="AD4" s="631"/>
      <c r="AE4" s="395"/>
      <c r="AF4" s="395"/>
      <c r="AG4" s="611"/>
      <c r="AH4" s="612"/>
      <c r="AI4" s="612"/>
      <c r="AJ4" s="622"/>
      <c r="AK4" s="622"/>
      <c r="AL4" s="622"/>
      <c r="AM4" s="622"/>
      <c r="AN4" s="622"/>
      <c r="AO4" s="622"/>
      <c r="AP4" s="622"/>
      <c r="AQ4" s="622"/>
      <c r="AR4" s="622"/>
      <c r="AS4" s="622"/>
      <c r="AT4" s="622"/>
      <c r="AU4" s="623"/>
      <c r="BB4" s="361"/>
      <c r="BC4" s="361"/>
      <c r="BD4" s="361"/>
      <c r="BE4" s="361"/>
      <c r="BF4" s="361"/>
      <c r="BG4" s="361"/>
      <c r="BH4" s="361"/>
      <c r="BI4" s="361"/>
      <c r="BJ4" s="361"/>
      <c r="BK4" s="361"/>
      <c r="BL4" s="361"/>
      <c r="BM4" s="361"/>
      <c r="BN4" s="361"/>
    </row>
    <row r="5" spans="1:74" s="363" customFormat="1" ht="9.75" customHeight="1">
      <c r="D5" s="605"/>
      <c r="E5" s="605"/>
      <c r="F5" s="605"/>
      <c r="G5" s="605"/>
      <c r="H5" s="605"/>
      <c r="I5" s="605"/>
      <c r="J5" s="397"/>
      <c r="K5" s="397"/>
      <c r="L5" s="397"/>
      <c r="M5" s="397"/>
      <c r="N5" s="605"/>
      <c r="O5" s="605"/>
      <c r="P5" s="397"/>
      <c r="Q5" s="606" t="s">
        <v>281</v>
      </c>
      <c r="R5" s="606"/>
      <c r="S5" s="606"/>
      <c r="T5" s="606"/>
      <c r="U5" s="606"/>
      <c r="V5" s="606"/>
      <c r="W5" s="397"/>
      <c r="X5" s="397"/>
      <c r="Y5" s="397"/>
      <c r="Z5" s="397"/>
      <c r="AA5" s="397"/>
      <c r="AB5" s="397"/>
      <c r="AC5" s="397"/>
      <c r="AD5" s="397"/>
      <c r="AE5" s="397"/>
      <c r="AF5" s="397"/>
      <c r="AG5" s="398"/>
      <c r="AH5" s="398"/>
      <c r="AI5" s="398"/>
      <c r="AJ5" s="398"/>
      <c r="AK5" s="397"/>
      <c r="AL5" s="397"/>
      <c r="AM5" s="398"/>
      <c r="AN5" s="398"/>
      <c r="AO5" s="398"/>
      <c r="AP5" s="398"/>
      <c r="AQ5" s="398"/>
      <c r="AR5" s="398"/>
      <c r="AS5" s="398"/>
      <c r="AT5" s="398"/>
      <c r="AU5" s="398"/>
      <c r="BB5" s="361"/>
      <c r="BC5" s="361"/>
      <c r="BD5" s="361"/>
      <c r="BE5" s="361"/>
      <c r="BF5" s="361"/>
      <c r="BG5" s="361"/>
      <c r="BH5" s="361"/>
      <c r="BI5" s="361"/>
      <c r="BJ5" s="361"/>
      <c r="BK5" s="361"/>
      <c r="BL5" s="361"/>
      <c r="BM5" s="361"/>
      <c r="BN5" s="361"/>
    </row>
    <row r="6" spans="1:74" s="363" customFormat="1" ht="18.75" customHeight="1">
      <c r="D6" s="643" t="s">
        <v>282</v>
      </c>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645"/>
      <c r="AE6" s="395"/>
      <c r="AF6" s="395"/>
      <c r="AG6" s="614" t="s">
        <v>283</v>
      </c>
      <c r="AH6" s="615"/>
      <c r="AI6" s="615"/>
      <c r="AJ6" s="615"/>
      <c r="AK6" s="632"/>
      <c r="AL6" s="632"/>
      <c r="AM6" s="632"/>
      <c r="AN6" s="632"/>
      <c r="AO6" s="632"/>
      <c r="AP6" s="632"/>
      <c r="AQ6" s="632"/>
      <c r="AR6" s="632"/>
      <c r="AS6" s="632"/>
      <c r="AT6" s="632"/>
      <c r="AU6" s="633"/>
      <c r="BB6" s="361"/>
      <c r="BC6" s="361"/>
      <c r="BD6" s="361"/>
      <c r="BE6" s="361"/>
      <c r="BF6" s="361"/>
      <c r="BG6" s="361"/>
      <c r="BH6" s="361"/>
      <c r="BI6" s="361"/>
      <c r="BJ6" s="361"/>
      <c r="BK6" s="361"/>
      <c r="BL6" s="361"/>
      <c r="BM6" s="361"/>
      <c r="BN6" s="361"/>
    </row>
    <row r="7" spans="1:74" s="363" customFormat="1" ht="18.75" customHeight="1">
      <c r="D7" s="636" t="s">
        <v>284</v>
      </c>
      <c r="E7" s="637"/>
      <c r="F7" s="637"/>
      <c r="G7" s="637"/>
      <c r="H7" s="637"/>
      <c r="I7" s="637"/>
      <c r="J7" s="638"/>
      <c r="K7" s="638"/>
      <c r="L7" s="638"/>
      <c r="M7" s="638"/>
      <c r="N7" s="638"/>
      <c r="O7" s="639"/>
      <c r="P7" s="399" t="s">
        <v>285</v>
      </c>
      <c r="Q7" s="400"/>
      <c r="R7" s="400"/>
      <c r="S7" s="640"/>
      <c r="T7" s="640"/>
      <c r="U7" s="640"/>
      <c r="V7" s="637" t="s">
        <v>287</v>
      </c>
      <c r="W7" s="637"/>
      <c r="X7" s="641"/>
      <c r="Y7" s="641"/>
      <c r="Z7" s="641"/>
      <c r="AA7" s="641"/>
      <c r="AB7" s="641"/>
      <c r="AC7" s="641"/>
      <c r="AD7" s="642"/>
      <c r="AE7" s="395"/>
      <c r="AF7" s="395"/>
      <c r="AG7" s="616"/>
      <c r="AH7" s="617"/>
      <c r="AI7" s="617"/>
      <c r="AJ7" s="617"/>
      <c r="AK7" s="634"/>
      <c r="AL7" s="634"/>
      <c r="AM7" s="634"/>
      <c r="AN7" s="634"/>
      <c r="AO7" s="634"/>
      <c r="AP7" s="634"/>
      <c r="AQ7" s="634"/>
      <c r="AR7" s="634"/>
      <c r="AS7" s="634"/>
      <c r="AT7" s="634"/>
      <c r="AU7" s="635"/>
      <c r="BB7" s="361"/>
      <c r="BC7" s="361"/>
      <c r="BD7" s="361"/>
      <c r="BE7" s="361"/>
      <c r="BF7" s="361"/>
      <c r="BG7" s="361"/>
      <c r="BH7" s="361"/>
      <c r="BI7" s="361"/>
      <c r="BJ7" s="361"/>
      <c r="BK7" s="361"/>
      <c r="BL7" s="361"/>
      <c r="BM7" s="361"/>
      <c r="BN7" s="361"/>
    </row>
    <row r="8" spans="1:74" s="363" customFormat="1" ht="5.25" customHeight="1">
      <c r="D8" s="401"/>
      <c r="E8" s="401"/>
      <c r="F8" s="401"/>
      <c r="G8" s="401"/>
      <c r="H8" s="401"/>
      <c r="I8" s="401"/>
      <c r="J8" s="402"/>
      <c r="K8" s="402"/>
      <c r="L8" s="402"/>
      <c r="M8" s="402"/>
      <c r="N8" s="402"/>
      <c r="O8" s="402"/>
      <c r="P8" s="403"/>
      <c r="Q8" s="403"/>
      <c r="R8" s="403"/>
      <c r="S8" s="401"/>
      <c r="T8" s="401"/>
      <c r="U8" s="401"/>
      <c r="V8" s="401"/>
      <c r="W8" s="401"/>
      <c r="X8" s="404"/>
      <c r="Y8" s="404"/>
      <c r="Z8" s="404"/>
      <c r="AA8" s="404"/>
      <c r="AB8" s="404"/>
      <c r="AC8" s="404"/>
      <c r="AD8" s="404"/>
      <c r="AE8" s="395"/>
      <c r="AF8" s="395"/>
      <c r="AG8" s="405"/>
      <c r="AH8" s="405"/>
      <c r="AI8" s="405"/>
      <c r="AJ8" s="405"/>
      <c r="AK8" s="405"/>
      <c r="AL8" s="405"/>
      <c r="AM8" s="405"/>
      <c r="AN8" s="405"/>
      <c r="AO8" s="405"/>
      <c r="AP8" s="405"/>
      <c r="AQ8" s="405"/>
      <c r="AR8" s="405"/>
      <c r="AS8" s="405"/>
      <c r="AT8" s="405"/>
      <c r="AU8" s="405"/>
      <c r="BB8" s="361"/>
      <c r="BC8" s="361"/>
      <c r="BD8" s="361"/>
      <c r="BE8" s="361"/>
      <c r="BF8" s="361"/>
      <c r="BG8" s="361"/>
      <c r="BH8" s="361"/>
      <c r="BI8" s="361"/>
      <c r="BJ8" s="361"/>
      <c r="BK8" s="361"/>
      <c r="BL8" s="361"/>
      <c r="BM8" s="361"/>
      <c r="BN8" s="361"/>
    </row>
    <row r="9" spans="1:74" s="363" customFormat="1" ht="10.5" customHeight="1">
      <c r="D9" s="613"/>
      <c r="E9" s="613"/>
      <c r="F9" s="613"/>
      <c r="G9" s="613"/>
      <c r="H9" s="613"/>
      <c r="I9" s="419"/>
      <c r="J9" s="419"/>
      <c r="K9" s="420"/>
      <c r="L9" s="419"/>
      <c r="M9" s="419"/>
      <c r="N9" s="402"/>
      <c r="O9" s="402"/>
      <c r="P9" s="403"/>
      <c r="Q9" s="403"/>
      <c r="R9" s="403"/>
      <c r="S9" s="401"/>
      <c r="T9" s="401"/>
      <c r="U9" s="401"/>
      <c r="V9" s="401"/>
      <c r="W9" s="401"/>
      <c r="X9" s="404"/>
      <c r="Y9" s="404"/>
      <c r="Z9" s="404"/>
      <c r="AA9" s="404"/>
      <c r="AB9" s="404"/>
      <c r="AC9" s="404"/>
      <c r="AD9" s="404"/>
      <c r="AE9" s="395"/>
      <c r="AF9" s="395"/>
      <c r="AG9" s="405"/>
      <c r="AH9" s="405"/>
      <c r="AI9" s="405"/>
      <c r="AJ9" s="405"/>
      <c r="AK9" s="405"/>
      <c r="AL9" s="405"/>
      <c r="AM9" s="405"/>
      <c r="AN9" s="405"/>
      <c r="AO9" s="405"/>
      <c r="AP9" s="405"/>
      <c r="AQ9" s="405"/>
      <c r="AR9" s="405"/>
      <c r="AS9" s="405"/>
      <c r="AT9" s="405"/>
      <c r="AU9" s="405"/>
      <c r="BB9" s="361"/>
      <c r="BC9" s="361"/>
      <c r="BD9" s="361"/>
      <c r="BE9" s="361"/>
      <c r="BF9" s="361"/>
      <c r="BG9" s="361"/>
      <c r="BH9" s="361"/>
      <c r="BI9" s="361"/>
      <c r="BJ9" s="361"/>
      <c r="BK9" s="361"/>
      <c r="BL9" s="361"/>
      <c r="BM9" s="361"/>
      <c r="BN9" s="361"/>
    </row>
    <row r="10" spans="1:74" s="362" customFormat="1" ht="6.75" customHeight="1">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8"/>
      <c r="AJ10" s="398"/>
      <c r="AK10" s="395"/>
      <c r="AL10" s="395"/>
      <c r="AM10" s="398"/>
      <c r="AN10" s="398"/>
      <c r="AO10" s="398"/>
      <c r="AP10" s="398"/>
      <c r="AQ10" s="398"/>
      <c r="AR10" s="398"/>
      <c r="AS10" s="398"/>
      <c r="AT10" s="398"/>
      <c r="AU10" s="398"/>
    </row>
    <row r="11" spans="1:74" s="364" customFormat="1" ht="16.5" customHeight="1">
      <c r="D11" s="661" t="s">
        <v>288</v>
      </c>
      <c r="E11" s="662"/>
      <c r="F11" s="663"/>
      <c r="G11" s="646" t="s">
        <v>289</v>
      </c>
      <c r="H11" s="647"/>
      <c r="I11" s="647"/>
      <c r="J11" s="647"/>
      <c r="K11" s="647"/>
      <c r="L11" s="648"/>
      <c r="M11" s="667" t="s">
        <v>290</v>
      </c>
      <c r="N11" s="667"/>
      <c r="O11" s="667"/>
      <c r="P11" s="667"/>
      <c r="Q11" s="667"/>
      <c r="R11" s="667"/>
      <c r="S11" s="667"/>
      <c r="T11" s="667"/>
      <c r="U11" s="667"/>
      <c r="V11" s="667"/>
      <c r="W11" s="667"/>
      <c r="X11" s="667"/>
      <c r="Y11" s="667"/>
      <c r="Z11" s="667"/>
      <c r="AA11" s="667"/>
      <c r="AB11" s="667"/>
      <c r="AC11" s="667"/>
      <c r="AD11" s="646" t="s">
        <v>291</v>
      </c>
      <c r="AE11" s="647"/>
      <c r="AF11" s="648"/>
      <c r="AG11" s="646" t="s">
        <v>292</v>
      </c>
      <c r="AH11" s="647"/>
      <c r="AI11" s="648"/>
      <c r="AJ11" s="646" t="s">
        <v>293</v>
      </c>
      <c r="AK11" s="647"/>
      <c r="AL11" s="648"/>
      <c r="AM11" s="646" t="s">
        <v>294</v>
      </c>
      <c r="AN11" s="647"/>
      <c r="AO11" s="648"/>
      <c r="AP11" s="646" t="s">
        <v>295</v>
      </c>
      <c r="AQ11" s="647"/>
      <c r="AR11" s="647"/>
      <c r="AS11" s="647"/>
      <c r="AT11" s="647"/>
      <c r="AU11" s="648"/>
      <c r="BB11" s="363"/>
      <c r="BC11" s="363"/>
      <c r="BD11" s="363"/>
      <c r="BE11" s="363"/>
      <c r="BF11" s="363"/>
      <c r="BG11" s="363"/>
      <c r="BH11" s="363"/>
      <c r="BI11" s="363"/>
      <c r="BJ11" s="363"/>
      <c r="BK11" s="363"/>
      <c r="BL11" s="363"/>
      <c r="BM11" s="363"/>
      <c r="BN11" s="363"/>
      <c r="BO11" s="365"/>
      <c r="BP11" s="365"/>
      <c r="BQ11" s="365"/>
      <c r="BR11" s="365"/>
      <c r="BS11" s="365"/>
      <c r="BT11" s="366" t="s">
        <v>274</v>
      </c>
      <c r="BU11" s="365"/>
      <c r="BV11" s="367"/>
    </row>
    <row r="12" spans="1:74" s="364" customFormat="1" ht="27" customHeight="1" thickBot="1">
      <c r="D12" s="664"/>
      <c r="E12" s="665"/>
      <c r="F12" s="666"/>
      <c r="G12" s="649"/>
      <c r="H12" s="650"/>
      <c r="I12" s="650"/>
      <c r="J12" s="650"/>
      <c r="K12" s="650"/>
      <c r="L12" s="651"/>
      <c r="M12" s="652" t="s">
        <v>296</v>
      </c>
      <c r="N12" s="652"/>
      <c r="O12" s="652"/>
      <c r="P12" s="652" t="s">
        <v>297</v>
      </c>
      <c r="Q12" s="652"/>
      <c r="R12" s="652"/>
      <c r="S12" s="652" t="s">
        <v>298</v>
      </c>
      <c r="T12" s="652"/>
      <c r="U12" s="652"/>
      <c r="V12" s="668" t="s">
        <v>299</v>
      </c>
      <c r="W12" s="668"/>
      <c r="X12" s="668" t="s">
        <v>300</v>
      </c>
      <c r="Y12" s="668"/>
      <c r="Z12" s="652" t="s">
        <v>301</v>
      </c>
      <c r="AA12" s="652"/>
      <c r="AB12" s="652" t="s">
        <v>302</v>
      </c>
      <c r="AC12" s="652"/>
      <c r="AD12" s="649"/>
      <c r="AE12" s="650"/>
      <c r="AF12" s="651"/>
      <c r="AG12" s="649"/>
      <c r="AH12" s="650"/>
      <c r="AI12" s="651"/>
      <c r="AJ12" s="649"/>
      <c r="AK12" s="650"/>
      <c r="AL12" s="651"/>
      <c r="AM12" s="649"/>
      <c r="AN12" s="650"/>
      <c r="AO12" s="651"/>
      <c r="AP12" s="649"/>
      <c r="AQ12" s="650"/>
      <c r="AR12" s="650"/>
      <c r="AS12" s="650"/>
      <c r="AT12" s="650"/>
      <c r="AU12" s="651"/>
      <c r="AW12" s="711" t="s">
        <v>295</v>
      </c>
      <c r="AX12" s="712"/>
      <c r="AY12" s="712"/>
      <c r="AZ12" s="712"/>
      <c r="BA12" s="713"/>
      <c r="BB12" s="714" t="s">
        <v>296</v>
      </c>
      <c r="BC12" s="714"/>
      <c r="BD12" s="714"/>
      <c r="BE12" s="714" t="s">
        <v>297</v>
      </c>
      <c r="BF12" s="714"/>
      <c r="BG12" s="714"/>
      <c r="BH12" s="714" t="s">
        <v>298</v>
      </c>
      <c r="BI12" s="714"/>
      <c r="BJ12" s="714"/>
      <c r="BK12" s="715" t="s">
        <v>299</v>
      </c>
      <c r="BL12" s="715"/>
      <c r="BM12" s="715" t="s">
        <v>300</v>
      </c>
      <c r="BN12" s="715"/>
      <c r="BO12" s="690" t="s">
        <v>258</v>
      </c>
      <c r="BP12" s="691"/>
      <c r="BQ12" s="691"/>
      <c r="BR12" s="692"/>
      <c r="BS12" s="351" t="s">
        <v>258</v>
      </c>
      <c r="BT12" s="303" t="s">
        <v>259</v>
      </c>
      <c r="BU12" s="303" t="s">
        <v>260</v>
      </c>
      <c r="BV12" s="368"/>
    </row>
    <row r="13" spans="1:74" s="362" customFormat="1" ht="18" customHeight="1" thickTop="1">
      <c r="A13" s="693"/>
      <c r="B13" s="693" t="str">
        <f>IFERROR(INDEX('管理リスト(祝祭日)'!$K$3:$K$32,MATCH(D13,'管理リスト(祝祭日)'!$L$3:$L$32,0)),"")</f>
        <v/>
      </c>
      <c r="C13" s="694">
        <f>WEEKDAY(D13,1)</f>
        <v>2</v>
      </c>
      <c r="D13" s="695">
        <f>勤務状況詳細!$L$13</f>
        <v>45383</v>
      </c>
      <c r="E13" s="696"/>
      <c r="F13" s="697"/>
      <c r="G13" s="701" t="s">
        <v>328</v>
      </c>
      <c r="H13" s="702"/>
      <c r="I13" s="702"/>
      <c r="J13" s="702"/>
      <c r="K13" s="702"/>
      <c r="L13" s="703"/>
      <c r="M13" s="707" t="s">
        <v>330</v>
      </c>
      <c r="N13" s="708"/>
      <c r="O13" s="709"/>
      <c r="P13" s="673" t="s">
        <v>331</v>
      </c>
      <c r="Q13" s="710"/>
      <c r="R13" s="674"/>
      <c r="S13" s="673" t="s">
        <v>307</v>
      </c>
      <c r="T13" s="710"/>
      <c r="U13" s="674"/>
      <c r="V13" s="673" t="s">
        <v>286</v>
      </c>
      <c r="W13" s="674"/>
      <c r="X13" s="673" t="s">
        <v>311</v>
      </c>
      <c r="Y13" s="674"/>
      <c r="Z13" s="675">
        <v>0.33333333333333331</v>
      </c>
      <c r="AA13" s="676"/>
      <c r="AB13" s="369">
        <v>0</v>
      </c>
      <c r="AC13" s="370" t="s">
        <v>303</v>
      </c>
      <c r="AD13" s="677">
        <v>0.30208333333333331</v>
      </c>
      <c r="AE13" s="678"/>
      <c r="AF13" s="679"/>
      <c r="AG13" s="716">
        <v>0.76388888888888884</v>
      </c>
      <c r="AH13" s="717"/>
      <c r="AI13" s="718"/>
      <c r="AJ13" s="722">
        <v>6.25E-2</v>
      </c>
      <c r="AK13" s="723"/>
      <c r="AL13" s="724"/>
      <c r="AM13" s="728">
        <v>25</v>
      </c>
      <c r="AN13" s="729"/>
      <c r="AO13" s="653" t="s">
        <v>304</v>
      </c>
      <c r="AP13" s="655" t="s">
        <v>305</v>
      </c>
      <c r="AQ13" s="656"/>
      <c r="AR13" s="656"/>
      <c r="AS13" s="656"/>
      <c r="AT13" s="656"/>
      <c r="AU13" s="657"/>
      <c r="AW13" s="363" t="s">
        <v>305</v>
      </c>
      <c r="BB13" s="362" t="s">
        <v>306</v>
      </c>
      <c r="BE13" s="362" t="s">
        <v>333</v>
      </c>
      <c r="BH13" s="362" t="s">
        <v>307</v>
      </c>
      <c r="BK13" s="362" t="s">
        <v>286</v>
      </c>
      <c r="BM13" s="362" t="s">
        <v>286</v>
      </c>
      <c r="BO13" s="371">
        <v>4</v>
      </c>
      <c r="BP13" s="372" t="s">
        <v>146</v>
      </c>
      <c r="BQ13" s="373">
        <v>29</v>
      </c>
      <c r="BR13" s="374" t="s">
        <v>0</v>
      </c>
      <c r="BS13" s="352">
        <f>IF(BO13="","",IF(BO13&lt;=3,DATE(($G$9+1),BO13,BQ13),DATE($G$9,BO13,BQ13)))</f>
        <v>120</v>
      </c>
      <c r="BT13" s="322">
        <v>6</v>
      </c>
      <c r="BU13" s="329" t="s">
        <v>245</v>
      </c>
      <c r="BV13" s="375"/>
    </row>
    <row r="14" spans="1:74" ht="18" customHeight="1">
      <c r="A14" s="693"/>
      <c r="B14" s="693"/>
      <c r="C14" s="694"/>
      <c r="D14" s="698"/>
      <c r="E14" s="699"/>
      <c r="F14" s="700"/>
      <c r="G14" s="704"/>
      <c r="H14" s="705"/>
      <c r="I14" s="705"/>
      <c r="J14" s="705"/>
      <c r="K14" s="705"/>
      <c r="L14" s="706"/>
      <c r="M14" s="683" t="s">
        <v>329</v>
      </c>
      <c r="N14" s="684"/>
      <c r="O14" s="685"/>
      <c r="P14" s="686" t="s">
        <v>331</v>
      </c>
      <c r="Q14" s="687"/>
      <c r="R14" s="688"/>
      <c r="S14" s="669" t="s">
        <v>307</v>
      </c>
      <c r="T14" s="689"/>
      <c r="U14" s="670"/>
      <c r="V14" s="669" t="s">
        <v>286</v>
      </c>
      <c r="W14" s="670"/>
      <c r="X14" s="669" t="s">
        <v>311</v>
      </c>
      <c r="Y14" s="670"/>
      <c r="Z14" s="671">
        <v>0.70833333333333337</v>
      </c>
      <c r="AA14" s="672"/>
      <c r="AB14" s="376">
        <v>0</v>
      </c>
      <c r="AC14" s="377" t="s">
        <v>303</v>
      </c>
      <c r="AD14" s="680"/>
      <c r="AE14" s="681"/>
      <c r="AF14" s="682"/>
      <c r="AG14" s="719"/>
      <c r="AH14" s="720"/>
      <c r="AI14" s="721"/>
      <c r="AJ14" s="725"/>
      <c r="AK14" s="726"/>
      <c r="AL14" s="727"/>
      <c r="AM14" s="730"/>
      <c r="AN14" s="731"/>
      <c r="AO14" s="654"/>
      <c r="AP14" s="658"/>
      <c r="AQ14" s="659"/>
      <c r="AR14" s="659"/>
      <c r="AS14" s="659"/>
      <c r="AT14" s="659"/>
      <c r="AU14" s="660"/>
      <c r="AW14" s="363" t="s">
        <v>308</v>
      </c>
      <c r="AX14" s="362"/>
      <c r="AY14" s="362"/>
      <c r="AZ14" s="362"/>
      <c r="BA14" s="362"/>
      <c r="BB14" s="361" t="s">
        <v>309</v>
      </c>
      <c r="BE14" s="361" t="s">
        <v>334</v>
      </c>
      <c r="BH14" s="361" t="s">
        <v>310</v>
      </c>
      <c r="BK14" s="361" t="s">
        <v>311</v>
      </c>
      <c r="BM14" s="361" t="s">
        <v>311</v>
      </c>
      <c r="BO14" s="371">
        <v>5</v>
      </c>
      <c r="BP14" s="372" t="s">
        <v>146</v>
      </c>
      <c r="BQ14" s="373">
        <v>3</v>
      </c>
      <c r="BR14" s="374" t="s">
        <v>0</v>
      </c>
      <c r="BS14" s="352">
        <f t="shared" ref="BS14:BS42" si="0">IF(BO14="","",IF(BO14&lt;=3,DATE(($G$9+1),BO14,BQ14),DATE($G$9,BO14,BQ14)))</f>
        <v>124</v>
      </c>
      <c r="BT14" s="323">
        <v>3</v>
      </c>
      <c r="BU14" s="329" t="s">
        <v>246</v>
      </c>
      <c r="BV14" s="375"/>
    </row>
    <row r="15" spans="1:74" ht="18" customHeight="1">
      <c r="A15" s="693"/>
      <c r="B15" s="693" t="str">
        <f>IFERROR(INDEX('管理リスト(祝祭日)'!$K$3:$K$32,MATCH(D15,'管理リスト(祝祭日)'!$L$3:$L$32,0)),"")</f>
        <v/>
      </c>
      <c r="C15" s="694">
        <f t="shared" ref="C15" si="1">WEEKDAY(D15,1)</f>
        <v>3</v>
      </c>
      <c r="D15" s="793">
        <f>D13+1</f>
        <v>45384</v>
      </c>
      <c r="E15" s="794"/>
      <c r="F15" s="795"/>
      <c r="G15" s="799"/>
      <c r="H15" s="800"/>
      <c r="I15" s="800"/>
      <c r="J15" s="800"/>
      <c r="K15" s="800"/>
      <c r="L15" s="801"/>
      <c r="M15" s="762"/>
      <c r="N15" s="763"/>
      <c r="O15" s="764"/>
      <c r="P15" s="746"/>
      <c r="Q15" s="747"/>
      <c r="R15" s="748"/>
      <c r="S15" s="749"/>
      <c r="T15" s="750"/>
      <c r="U15" s="751"/>
      <c r="V15" s="749"/>
      <c r="W15" s="751"/>
      <c r="X15" s="749"/>
      <c r="Y15" s="751"/>
      <c r="Z15" s="752"/>
      <c r="AA15" s="753"/>
      <c r="AB15" s="378"/>
      <c r="AC15" s="379" t="s">
        <v>303</v>
      </c>
      <c r="AD15" s="754"/>
      <c r="AE15" s="755"/>
      <c r="AF15" s="756"/>
      <c r="AG15" s="777"/>
      <c r="AH15" s="778"/>
      <c r="AI15" s="779"/>
      <c r="AJ15" s="783"/>
      <c r="AK15" s="784"/>
      <c r="AL15" s="785"/>
      <c r="AM15" s="789"/>
      <c r="AN15" s="790"/>
      <c r="AO15" s="732" t="s">
        <v>304</v>
      </c>
      <c r="AP15" s="734"/>
      <c r="AQ15" s="735"/>
      <c r="AR15" s="735"/>
      <c r="AS15" s="735"/>
      <c r="AT15" s="735"/>
      <c r="AU15" s="736"/>
      <c r="AW15" s="363" t="s">
        <v>312</v>
      </c>
      <c r="BB15" s="362" t="s">
        <v>313</v>
      </c>
      <c r="BC15" s="362"/>
      <c r="BD15" s="362"/>
      <c r="BE15" s="362" t="s">
        <v>335</v>
      </c>
      <c r="BF15" s="362"/>
      <c r="BG15" s="362"/>
      <c r="BH15" s="362" t="s">
        <v>314</v>
      </c>
      <c r="BI15" s="362"/>
      <c r="BJ15" s="362"/>
      <c r="BK15" s="362"/>
      <c r="BL15" s="362"/>
      <c r="BM15" s="362"/>
      <c r="BN15" s="362"/>
      <c r="BO15" s="371">
        <v>5</v>
      </c>
      <c r="BP15" s="372" t="s">
        <v>146</v>
      </c>
      <c r="BQ15" s="373">
        <v>4</v>
      </c>
      <c r="BR15" s="374" t="s">
        <v>0</v>
      </c>
      <c r="BS15" s="352">
        <f t="shared" si="0"/>
        <v>125</v>
      </c>
      <c r="BT15" s="323">
        <v>4</v>
      </c>
      <c r="BU15" s="329" t="s">
        <v>247</v>
      </c>
      <c r="BV15" s="375"/>
    </row>
    <row r="16" spans="1:74" ht="18" customHeight="1">
      <c r="A16" s="693"/>
      <c r="B16" s="693"/>
      <c r="C16" s="694"/>
      <c r="D16" s="796"/>
      <c r="E16" s="797"/>
      <c r="F16" s="798"/>
      <c r="G16" s="802"/>
      <c r="H16" s="803"/>
      <c r="I16" s="803"/>
      <c r="J16" s="803"/>
      <c r="K16" s="803"/>
      <c r="L16" s="804"/>
      <c r="M16" s="740"/>
      <c r="N16" s="741"/>
      <c r="O16" s="742"/>
      <c r="P16" s="743"/>
      <c r="Q16" s="744"/>
      <c r="R16" s="745"/>
      <c r="S16" s="743"/>
      <c r="T16" s="744"/>
      <c r="U16" s="745"/>
      <c r="V16" s="743"/>
      <c r="W16" s="745"/>
      <c r="X16" s="743"/>
      <c r="Y16" s="745"/>
      <c r="Z16" s="760"/>
      <c r="AA16" s="761"/>
      <c r="AB16" s="380"/>
      <c r="AC16" s="381" t="s">
        <v>303</v>
      </c>
      <c r="AD16" s="757"/>
      <c r="AE16" s="758"/>
      <c r="AF16" s="759"/>
      <c r="AG16" s="780"/>
      <c r="AH16" s="781"/>
      <c r="AI16" s="782"/>
      <c r="AJ16" s="786"/>
      <c r="AK16" s="787"/>
      <c r="AL16" s="788"/>
      <c r="AM16" s="791"/>
      <c r="AN16" s="792"/>
      <c r="AO16" s="733"/>
      <c r="AP16" s="737"/>
      <c r="AQ16" s="738"/>
      <c r="AR16" s="738"/>
      <c r="AS16" s="738"/>
      <c r="AT16" s="738"/>
      <c r="AU16" s="739"/>
      <c r="AW16" s="363" t="s">
        <v>315</v>
      </c>
      <c r="BB16" s="362" t="s">
        <v>316</v>
      </c>
      <c r="BC16" s="362"/>
      <c r="BD16" s="362"/>
      <c r="BE16" s="362" t="s">
        <v>336</v>
      </c>
      <c r="BF16" s="362"/>
      <c r="BG16" s="362"/>
      <c r="BH16" s="362"/>
      <c r="BI16" s="362"/>
      <c r="BJ16" s="362"/>
      <c r="BK16" s="362"/>
      <c r="BL16" s="362"/>
      <c r="BM16" s="362"/>
      <c r="BN16" s="362"/>
      <c r="BO16" s="371">
        <v>5</v>
      </c>
      <c r="BP16" s="372" t="s">
        <v>146</v>
      </c>
      <c r="BQ16" s="373">
        <v>5</v>
      </c>
      <c r="BR16" s="374" t="s">
        <v>0</v>
      </c>
      <c r="BS16" s="352">
        <f t="shared" si="0"/>
        <v>126</v>
      </c>
      <c r="BT16" s="323">
        <v>5</v>
      </c>
      <c r="BU16" s="329" t="s">
        <v>248</v>
      </c>
      <c r="BV16" s="375"/>
    </row>
    <row r="17" spans="1:74" ht="18" customHeight="1">
      <c r="A17" s="693"/>
      <c r="B17" s="693" t="str">
        <f>IFERROR(INDEX('管理リスト(祝祭日)'!$K$3:$K$32,MATCH(D17,'管理リスト(祝祭日)'!$L$3:$L$32,0)),"")</f>
        <v/>
      </c>
      <c r="C17" s="694">
        <f t="shared" ref="C17" si="2">WEEKDAY(D17,1)</f>
        <v>4</v>
      </c>
      <c r="D17" s="765">
        <f t="shared" ref="D17" si="3">D15+1</f>
        <v>45385</v>
      </c>
      <c r="E17" s="766"/>
      <c r="F17" s="767"/>
      <c r="G17" s="771"/>
      <c r="H17" s="772"/>
      <c r="I17" s="772"/>
      <c r="J17" s="772"/>
      <c r="K17" s="772"/>
      <c r="L17" s="773"/>
      <c r="M17" s="774"/>
      <c r="N17" s="775"/>
      <c r="O17" s="776"/>
      <c r="P17" s="832"/>
      <c r="Q17" s="833"/>
      <c r="R17" s="834"/>
      <c r="S17" s="835"/>
      <c r="T17" s="836"/>
      <c r="U17" s="837"/>
      <c r="V17" s="835"/>
      <c r="W17" s="837"/>
      <c r="X17" s="835"/>
      <c r="Y17" s="837"/>
      <c r="Z17" s="838"/>
      <c r="AA17" s="839"/>
      <c r="AB17" s="382"/>
      <c r="AC17" s="383" t="s">
        <v>303</v>
      </c>
      <c r="AD17" s="840"/>
      <c r="AE17" s="841"/>
      <c r="AF17" s="842"/>
      <c r="AG17" s="805"/>
      <c r="AH17" s="806"/>
      <c r="AI17" s="807"/>
      <c r="AJ17" s="811"/>
      <c r="AK17" s="812"/>
      <c r="AL17" s="813"/>
      <c r="AM17" s="817"/>
      <c r="AN17" s="818"/>
      <c r="AO17" s="821" t="s">
        <v>304</v>
      </c>
      <c r="AP17" s="823"/>
      <c r="AQ17" s="824"/>
      <c r="AR17" s="824"/>
      <c r="AS17" s="824"/>
      <c r="AT17" s="824"/>
      <c r="AU17" s="825"/>
      <c r="AW17" s="363" t="s">
        <v>317</v>
      </c>
      <c r="BB17" s="362"/>
      <c r="BC17" s="362"/>
      <c r="BD17" s="362"/>
      <c r="BE17" s="362"/>
      <c r="BF17" s="362"/>
      <c r="BG17" s="362"/>
      <c r="BH17" s="362"/>
      <c r="BI17" s="362"/>
      <c r="BJ17" s="362"/>
      <c r="BK17" s="362"/>
      <c r="BL17" s="362"/>
      <c r="BM17" s="362"/>
      <c r="BN17" s="362"/>
      <c r="BO17" s="384">
        <v>7</v>
      </c>
      <c r="BP17" s="385" t="s">
        <v>146</v>
      </c>
      <c r="BQ17" s="386">
        <v>18</v>
      </c>
      <c r="BR17" s="387" t="s">
        <v>0</v>
      </c>
      <c r="BS17" s="353">
        <f t="shared" si="0"/>
        <v>200</v>
      </c>
      <c r="BT17" s="323">
        <v>2</v>
      </c>
      <c r="BU17" s="326" t="s">
        <v>250</v>
      </c>
      <c r="BV17" s="375" t="s">
        <v>269</v>
      </c>
    </row>
    <row r="18" spans="1:74" ht="18" customHeight="1">
      <c r="A18" s="693"/>
      <c r="B18" s="693"/>
      <c r="C18" s="694"/>
      <c r="D18" s="768"/>
      <c r="E18" s="769"/>
      <c r="F18" s="770"/>
      <c r="G18" s="704"/>
      <c r="H18" s="705"/>
      <c r="I18" s="705"/>
      <c r="J18" s="705"/>
      <c r="K18" s="705"/>
      <c r="L18" s="706"/>
      <c r="M18" s="829"/>
      <c r="N18" s="830"/>
      <c r="O18" s="831"/>
      <c r="P18" s="686"/>
      <c r="Q18" s="687"/>
      <c r="R18" s="688"/>
      <c r="S18" s="686"/>
      <c r="T18" s="687"/>
      <c r="U18" s="688"/>
      <c r="V18" s="686"/>
      <c r="W18" s="688"/>
      <c r="X18" s="686"/>
      <c r="Y18" s="688"/>
      <c r="Z18" s="846"/>
      <c r="AA18" s="847"/>
      <c r="AB18" s="388"/>
      <c r="AC18" s="389" t="s">
        <v>303</v>
      </c>
      <c r="AD18" s="843"/>
      <c r="AE18" s="844"/>
      <c r="AF18" s="845"/>
      <c r="AG18" s="808"/>
      <c r="AH18" s="809"/>
      <c r="AI18" s="810"/>
      <c r="AJ18" s="814"/>
      <c r="AK18" s="815"/>
      <c r="AL18" s="816"/>
      <c r="AM18" s="819"/>
      <c r="AN18" s="820"/>
      <c r="AO18" s="822"/>
      <c r="AP18" s="826"/>
      <c r="AQ18" s="827"/>
      <c r="AR18" s="827"/>
      <c r="AS18" s="827"/>
      <c r="AT18" s="827"/>
      <c r="AU18" s="828"/>
      <c r="AW18" s="363" t="s">
        <v>318</v>
      </c>
      <c r="BO18" s="371">
        <v>8</v>
      </c>
      <c r="BP18" s="372" t="s">
        <v>146</v>
      </c>
      <c r="BQ18" s="373">
        <v>11</v>
      </c>
      <c r="BR18" s="374" t="s">
        <v>0</v>
      </c>
      <c r="BS18" s="352">
        <f t="shared" si="0"/>
        <v>224</v>
      </c>
      <c r="BT18" s="323">
        <v>5</v>
      </c>
      <c r="BU18" s="329" t="s">
        <v>252</v>
      </c>
      <c r="BV18" s="375"/>
    </row>
    <row r="19" spans="1:74" ht="18" customHeight="1">
      <c r="A19" s="693"/>
      <c r="B19" s="693" t="str">
        <f>IFERROR(INDEX('管理リスト(祝祭日)'!$K$3:$K$32,MATCH(D19,'管理リスト(祝祭日)'!$L$3:$L$32,0)),"")</f>
        <v/>
      </c>
      <c r="C19" s="694">
        <f t="shared" ref="C19" si="4">WEEKDAY(D19,1)</f>
        <v>5</v>
      </c>
      <c r="D19" s="793">
        <f t="shared" ref="D19" si="5">D17+1</f>
        <v>45386</v>
      </c>
      <c r="E19" s="794"/>
      <c r="F19" s="795"/>
      <c r="G19" s="799"/>
      <c r="H19" s="800"/>
      <c r="I19" s="800"/>
      <c r="J19" s="800"/>
      <c r="K19" s="800"/>
      <c r="L19" s="801"/>
      <c r="M19" s="762"/>
      <c r="N19" s="763"/>
      <c r="O19" s="764"/>
      <c r="P19" s="746"/>
      <c r="Q19" s="747"/>
      <c r="R19" s="748"/>
      <c r="S19" s="749"/>
      <c r="T19" s="750"/>
      <c r="U19" s="751"/>
      <c r="V19" s="749"/>
      <c r="W19" s="751"/>
      <c r="X19" s="749"/>
      <c r="Y19" s="751"/>
      <c r="Z19" s="752"/>
      <c r="AA19" s="753"/>
      <c r="AB19" s="378"/>
      <c r="AC19" s="379" t="s">
        <v>303</v>
      </c>
      <c r="AD19" s="754"/>
      <c r="AE19" s="755"/>
      <c r="AF19" s="756"/>
      <c r="AG19" s="777"/>
      <c r="AH19" s="778"/>
      <c r="AI19" s="779"/>
      <c r="AJ19" s="783"/>
      <c r="AK19" s="784"/>
      <c r="AL19" s="785"/>
      <c r="AM19" s="789"/>
      <c r="AN19" s="790"/>
      <c r="AO19" s="732" t="s">
        <v>304</v>
      </c>
      <c r="AP19" s="734"/>
      <c r="AQ19" s="735"/>
      <c r="AR19" s="735"/>
      <c r="AS19" s="735"/>
      <c r="AT19" s="735"/>
      <c r="AU19" s="736"/>
      <c r="AW19" s="363" t="s">
        <v>319</v>
      </c>
      <c r="BE19" s="361" t="s">
        <v>338</v>
      </c>
      <c r="BO19" s="384">
        <v>9</v>
      </c>
      <c r="BP19" s="385" t="s">
        <v>146</v>
      </c>
      <c r="BQ19" s="386">
        <v>19</v>
      </c>
      <c r="BR19" s="387" t="s">
        <v>0</v>
      </c>
      <c r="BS19" s="353">
        <f t="shared" si="0"/>
        <v>263</v>
      </c>
      <c r="BT19" s="323">
        <v>2</v>
      </c>
      <c r="BU19" s="326" t="s">
        <v>253</v>
      </c>
      <c r="BV19" s="375" t="s">
        <v>270</v>
      </c>
    </row>
    <row r="20" spans="1:74" ht="18" customHeight="1">
      <c r="A20" s="693"/>
      <c r="B20" s="693"/>
      <c r="C20" s="694"/>
      <c r="D20" s="796"/>
      <c r="E20" s="797"/>
      <c r="F20" s="798"/>
      <c r="G20" s="802"/>
      <c r="H20" s="803"/>
      <c r="I20" s="803"/>
      <c r="J20" s="803"/>
      <c r="K20" s="803"/>
      <c r="L20" s="804"/>
      <c r="M20" s="740"/>
      <c r="N20" s="741"/>
      <c r="O20" s="742"/>
      <c r="P20" s="743"/>
      <c r="Q20" s="744"/>
      <c r="R20" s="745"/>
      <c r="S20" s="743"/>
      <c r="T20" s="744"/>
      <c r="U20" s="745"/>
      <c r="V20" s="743"/>
      <c r="W20" s="745"/>
      <c r="X20" s="743"/>
      <c r="Y20" s="745"/>
      <c r="Z20" s="760"/>
      <c r="AA20" s="761"/>
      <c r="AB20" s="380"/>
      <c r="AC20" s="381" t="s">
        <v>303</v>
      </c>
      <c r="AD20" s="757"/>
      <c r="AE20" s="758"/>
      <c r="AF20" s="759"/>
      <c r="AG20" s="780"/>
      <c r="AH20" s="781"/>
      <c r="AI20" s="782"/>
      <c r="AJ20" s="786"/>
      <c r="AK20" s="787"/>
      <c r="AL20" s="788"/>
      <c r="AM20" s="791"/>
      <c r="AN20" s="792"/>
      <c r="AO20" s="733"/>
      <c r="AP20" s="737"/>
      <c r="AQ20" s="738"/>
      <c r="AR20" s="738"/>
      <c r="AS20" s="738"/>
      <c r="AT20" s="738"/>
      <c r="AU20" s="739"/>
      <c r="AW20" s="363" t="s">
        <v>320</v>
      </c>
      <c r="BE20" s="361" t="s">
        <v>337</v>
      </c>
      <c r="BO20" s="371">
        <v>9</v>
      </c>
      <c r="BP20" s="372" t="s">
        <v>146</v>
      </c>
      <c r="BQ20" s="373">
        <v>23</v>
      </c>
      <c r="BR20" s="374" t="s">
        <v>0</v>
      </c>
      <c r="BS20" s="354">
        <f t="shared" si="0"/>
        <v>267</v>
      </c>
      <c r="BT20" s="323">
        <v>6</v>
      </c>
      <c r="BU20" s="329" t="s">
        <v>254</v>
      </c>
      <c r="BV20" s="375"/>
    </row>
    <row r="21" spans="1:74" ht="18" customHeight="1">
      <c r="A21" s="693"/>
      <c r="B21" s="693" t="str">
        <f>IFERROR(INDEX('管理リスト(祝祭日)'!$K$3:$K$32,MATCH(D21,'管理リスト(祝祭日)'!$L$3:$L$32,0)),"")</f>
        <v/>
      </c>
      <c r="C21" s="694">
        <f t="shared" ref="C21" si="6">WEEKDAY(D21,1)</f>
        <v>6</v>
      </c>
      <c r="D21" s="765">
        <f t="shared" ref="D21" si="7">D19+1</f>
        <v>45387</v>
      </c>
      <c r="E21" s="766"/>
      <c r="F21" s="767"/>
      <c r="G21" s="771"/>
      <c r="H21" s="772"/>
      <c r="I21" s="772"/>
      <c r="J21" s="772"/>
      <c r="K21" s="772"/>
      <c r="L21" s="773"/>
      <c r="M21" s="774"/>
      <c r="N21" s="775"/>
      <c r="O21" s="776"/>
      <c r="P21" s="832"/>
      <c r="Q21" s="833"/>
      <c r="R21" s="834"/>
      <c r="S21" s="835"/>
      <c r="T21" s="836"/>
      <c r="U21" s="837"/>
      <c r="V21" s="835"/>
      <c r="W21" s="837"/>
      <c r="X21" s="835"/>
      <c r="Y21" s="837"/>
      <c r="Z21" s="838"/>
      <c r="AA21" s="839"/>
      <c r="AB21" s="382"/>
      <c r="AC21" s="383" t="s">
        <v>303</v>
      </c>
      <c r="AD21" s="840"/>
      <c r="AE21" s="841"/>
      <c r="AF21" s="842"/>
      <c r="AG21" s="805"/>
      <c r="AH21" s="806"/>
      <c r="AI21" s="807"/>
      <c r="AJ21" s="811"/>
      <c r="AK21" s="812"/>
      <c r="AL21" s="813"/>
      <c r="AM21" s="817"/>
      <c r="AN21" s="818"/>
      <c r="AO21" s="821" t="s">
        <v>304</v>
      </c>
      <c r="AP21" s="823"/>
      <c r="AQ21" s="824"/>
      <c r="AR21" s="824"/>
      <c r="AS21" s="824"/>
      <c r="AT21" s="824"/>
      <c r="AU21" s="825"/>
      <c r="AW21" s="363" t="s">
        <v>321</v>
      </c>
      <c r="BE21" s="361" t="s">
        <v>339</v>
      </c>
      <c r="BO21" s="384">
        <v>10</v>
      </c>
      <c r="BP21" s="385" t="s">
        <v>146</v>
      </c>
      <c r="BQ21" s="386">
        <v>10</v>
      </c>
      <c r="BR21" s="374" t="s">
        <v>0</v>
      </c>
      <c r="BS21" s="353">
        <f t="shared" si="0"/>
        <v>284</v>
      </c>
      <c r="BT21" s="323">
        <v>2</v>
      </c>
      <c r="BU21" s="326" t="s">
        <v>251</v>
      </c>
      <c r="BV21" s="375" t="s">
        <v>271</v>
      </c>
    </row>
    <row r="22" spans="1:74" ht="18" customHeight="1">
      <c r="A22" s="693"/>
      <c r="B22" s="693"/>
      <c r="C22" s="694"/>
      <c r="D22" s="768"/>
      <c r="E22" s="769"/>
      <c r="F22" s="770"/>
      <c r="G22" s="704"/>
      <c r="H22" s="705"/>
      <c r="I22" s="705"/>
      <c r="J22" s="705"/>
      <c r="K22" s="705"/>
      <c r="L22" s="706"/>
      <c r="M22" s="829"/>
      <c r="N22" s="830"/>
      <c r="O22" s="831"/>
      <c r="P22" s="686"/>
      <c r="Q22" s="687"/>
      <c r="R22" s="688"/>
      <c r="S22" s="686"/>
      <c r="T22" s="687"/>
      <c r="U22" s="688"/>
      <c r="V22" s="686"/>
      <c r="W22" s="688"/>
      <c r="X22" s="686"/>
      <c r="Y22" s="688"/>
      <c r="Z22" s="846"/>
      <c r="AA22" s="847"/>
      <c r="AB22" s="388"/>
      <c r="AC22" s="389" t="s">
        <v>303</v>
      </c>
      <c r="AD22" s="843"/>
      <c r="AE22" s="844"/>
      <c r="AF22" s="845"/>
      <c r="AG22" s="808"/>
      <c r="AH22" s="809"/>
      <c r="AI22" s="810"/>
      <c r="AJ22" s="814"/>
      <c r="AK22" s="815"/>
      <c r="AL22" s="816"/>
      <c r="AM22" s="819"/>
      <c r="AN22" s="820"/>
      <c r="AO22" s="822"/>
      <c r="AP22" s="826"/>
      <c r="AQ22" s="827"/>
      <c r="AR22" s="827"/>
      <c r="AS22" s="827"/>
      <c r="AT22" s="827"/>
      <c r="AU22" s="828"/>
      <c r="AW22" s="363" t="s">
        <v>322</v>
      </c>
      <c r="BD22" s="364"/>
      <c r="BO22" s="371">
        <v>11</v>
      </c>
      <c r="BP22" s="372" t="s">
        <v>146</v>
      </c>
      <c r="BQ22" s="373">
        <v>3</v>
      </c>
      <c r="BR22" s="374" t="s">
        <v>0</v>
      </c>
      <c r="BS22" s="352">
        <f t="shared" si="0"/>
        <v>308</v>
      </c>
      <c r="BT22" s="323">
        <v>5</v>
      </c>
      <c r="BU22" s="329" t="s">
        <v>255</v>
      </c>
      <c r="BV22" s="375"/>
    </row>
    <row r="23" spans="1:74" ht="18" customHeight="1">
      <c r="A23" s="693"/>
      <c r="B23" s="693" t="str">
        <f>IFERROR(INDEX('管理リスト(祝祭日)'!$K$3:$K$32,MATCH(D23,'管理リスト(祝祭日)'!$L$3:$L$32,0)),"")</f>
        <v/>
      </c>
      <c r="C23" s="694">
        <f t="shared" ref="C23" si="8">WEEKDAY(D23,1)</f>
        <v>7</v>
      </c>
      <c r="D23" s="793">
        <f t="shared" ref="D23" si="9">D21+1</f>
        <v>45388</v>
      </c>
      <c r="E23" s="794"/>
      <c r="F23" s="795"/>
      <c r="G23" s="799"/>
      <c r="H23" s="800"/>
      <c r="I23" s="800"/>
      <c r="J23" s="800"/>
      <c r="K23" s="800"/>
      <c r="L23" s="801"/>
      <c r="M23" s="762"/>
      <c r="N23" s="763"/>
      <c r="O23" s="764"/>
      <c r="P23" s="746"/>
      <c r="Q23" s="747"/>
      <c r="R23" s="748"/>
      <c r="S23" s="749"/>
      <c r="T23" s="750"/>
      <c r="U23" s="751"/>
      <c r="V23" s="749"/>
      <c r="W23" s="751"/>
      <c r="X23" s="749"/>
      <c r="Y23" s="751"/>
      <c r="Z23" s="752"/>
      <c r="AA23" s="753"/>
      <c r="AB23" s="378"/>
      <c r="AC23" s="379" t="s">
        <v>303</v>
      </c>
      <c r="AD23" s="754"/>
      <c r="AE23" s="755"/>
      <c r="AF23" s="756"/>
      <c r="AG23" s="777"/>
      <c r="AH23" s="778"/>
      <c r="AI23" s="779"/>
      <c r="AJ23" s="783"/>
      <c r="AK23" s="784"/>
      <c r="AL23" s="785"/>
      <c r="AM23" s="789"/>
      <c r="AN23" s="790"/>
      <c r="AO23" s="732" t="s">
        <v>304</v>
      </c>
      <c r="AP23" s="734"/>
      <c r="AQ23" s="735"/>
      <c r="AR23" s="735"/>
      <c r="AS23" s="735"/>
      <c r="AT23" s="735"/>
      <c r="AU23" s="736"/>
      <c r="AW23" s="363" t="s">
        <v>323</v>
      </c>
      <c r="BD23" s="364"/>
      <c r="BO23" s="371">
        <v>11</v>
      </c>
      <c r="BP23" s="372" t="s">
        <v>146</v>
      </c>
      <c r="BQ23" s="373">
        <v>23</v>
      </c>
      <c r="BR23" s="374" t="s">
        <v>0</v>
      </c>
      <c r="BS23" s="352">
        <f t="shared" si="0"/>
        <v>328</v>
      </c>
      <c r="BT23" s="323">
        <v>4</v>
      </c>
      <c r="BU23" s="329" t="s">
        <v>256</v>
      </c>
      <c r="BV23" s="375"/>
    </row>
    <row r="24" spans="1:74" ht="18" customHeight="1">
      <c r="A24" s="693"/>
      <c r="B24" s="693"/>
      <c r="C24" s="694"/>
      <c r="D24" s="796"/>
      <c r="E24" s="797"/>
      <c r="F24" s="798"/>
      <c r="G24" s="802"/>
      <c r="H24" s="803"/>
      <c r="I24" s="803"/>
      <c r="J24" s="803"/>
      <c r="K24" s="803"/>
      <c r="L24" s="804"/>
      <c r="M24" s="740"/>
      <c r="N24" s="741"/>
      <c r="O24" s="742"/>
      <c r="P24" s="743"/>
      <c r="Q24" s="744"/>
      <c r="R24" s="745"/>
      <c r="S24" s="743"/>
      <c r="T24" s="744"/>
      <c r="U24" s="745"/>
      <c r="V24" s="743"/>
      <c r="W24" s="745"/>
      <c r="X24" s="743"/>
      <c r="Y24" s="745"/>
      <c r="Z24" s="760"/>
      <c r="AA24" s="761"/>
      <c r="AB24" s="380"/>
      <c r="AC24" s="381" t="s">
        <v>303</v>
      </c>
      <c r="AD24" s="757"/>
      <c r="AE24" s="758"/>
      <c r="AF24" s="759"/>
      <c r="AG24" s="780"/>
      <c r="AH24" s="781"/>
      <c r="AI24" s="782"/>
      <c r="AJ24" s="786"/>
      <c r="AK24" s="787"/>
      <c r="AL24" s="788"/>
      <c r="AM24" s="791"/>
      <c r="AN24" s="792"/>
      <c r="AO24" s="733"/>
      <c r="AP24" s="737"/>
      <c r="AQ24" s="738"/>
      <c r="AR24" s="738"/>
      <c r="AS24" s="738"/>
      <c r="AT24" s="738"/>
      <c r="AU24" s="739"/>
      <c r="BD24" s="364"/>
      <c r="BO24" s="371">
        <v>1</v>
      </c>
      <c r="BP24" s="372" t="s">
        <v>146</v>
      </c>
      <c r="BQ24" s="373">
        <v>1</v>
      </c>
      <c r="BR24" s="374" t="s">
        <v>0</v>
      </c>
      <c r="BS24" s="352">
        <f t="shared" si="0"/>
        <v>367</v>
      </c>
      <c r="BT24" s="323">
        <v>1</v>
      </c>
      <c r="BU24" s="329" t="s">
        <v>237</v>
      </c>
      <c r="BV24" s="375"/>
    </row>
    <row r="25" spans="1:74" ht="18" customHeight="1">
      <c r="A25" s="693"/>
      <c r="B25" s="693" t="str">
        <f>IFERROR(INDEX('管理リスト(祝祭日)'!$K$3:$K$32,MATCH(D25,'管理リスト(祝祭日)'!$L$3:$L$32,0)),"")</f>
        <v/>
      </c>
      <c r="C25" s="694">
        <f t="shared" ref="C25" si="10">WEEKDAY(D25,1)</f>
        <v>1</v>
      </c>
      <c r="D25" s="765">
        <f t="shared" ref="D25" si="11">D23+1</f>
        <v>45389</v>
      </c>
      <c r="E25" s="766"/>
      <c r="F25" s="767"/>
      <c r="G25" s="771"/>
      <c r="H25" s="772"/>
      <c r="I25" s="772"/>
      <c r="J25" s="772"/>
      <c r="K25" s="772"/>
      <c r="L25" s="773"/>
      <c r="M25" s="774"/>
      <c r="N25" s="775"/>
      <c r="O25" s="776"/>
      <c r="P25" s="832"/>
      <c r="Q25" s="833"/>
      <c r="R25" s="834"/>
      <c r="S25" s="835"/>
      <c r="T25" s="836"/>
      <c r="U25" s="837"/>
      <c r="V25" s="835"/>
      <c r="W25" s="837"/>
      <c r="X25" s="835"/>
      <c r="Y25" s="837"/>
      <c r="Z25" s="838"/>
      <c r="AA25" s="839"/>
      <c r="AB25" s="382"/>
      <c r="AC25" s="383" t="s">
        <v>303</v>
      </c>
      <c r="AD25" s="840"/>
      <c r="AE25" s="841"/>
      <c r="AF25" s="842"/>
      <c r="AG25" s="805"/>
      <c r="AH25" s="806"/>
      <c r="AI25" s="807"/>
      <c r="AJ25" s="811"/>
      <c r="AK25" s="812"/>
      <c r="AL25" s="813"/>
      <c r="AM25" s="817"/>
      <c r="AN25" s="818"/>
      <c r="AO25" s="821" t="s">
        <v>304</v>
      </c>
      <c r="AP25" s="823"/>
      <c r="AQ25" s="824"/>
      <c r="AR25" s="824"/>
      <c r="AS25" s="824"/>
      <c r="AT25" s="824"/>
      <c r="AU25" s="825"/>
      <c r="BO25" s="384">
        <v>1</v>
      </c>
      <c r="BP25" s="385" t="s">
        <v>146</v>
      </c>
      <c r="BQ25" s="386">
        <v>9</v>
      </c>
      <c r="BR25" s="387" t="s">
        <v>0</v>
      </c>
      <c r="BS25" s="353">
        <f t="shared" si="0"/>
        <v>375</v>
      </c>
      <c r="BT25" s="322">
        <v>2</v>
      </c>
      <c r="BU25" s="326" t="s">
        <v>239</v>
      </c>
      <c r="BV25" s="375" t="s">
        <v>268</v>
      </c>
    </row>
    <row r="26" spans="1:74" ht="18" customHeight="1">
      <c r="A26" s="693"/>
      <c r="B26" s="693"/>
      <c r="C26" s="694"/>
      <c r="D26" s="768"/>
      <c r="E26" s="769"/>
      <c r="F26" s="770"/>
      <c r="G26" s="704"/>
      <c r="H26" s="705"/>
      <c r="I26" s="705"/>
      <c r="J26" s="705"/>
      <c r="K26" s="705"/>
      <c r="L26" s="706"/>
      <c r="M26" s="829"/>
      <c r="N26" s="830"/>
      <c r="O26" s="831"/>
      <c r="P26" s="686"/>
      <c r="Q26" s="687"/>
      <c r="R26" s="688"/>
      <c r="S26" s="686"/>
      <c r="T26" s="687"/>
      <c r="U26" s="688"/>
      <c r="V26" s="686"/>
      <c r="W26" s="688"/>
      <c r="X26" s="686"/>
      <c r="Y26" s="688"/>
      <c r="Z26" s="846"/>
      <c r="AA26" s="847"/>
      <c r="AB26" s="388"/>
      <c r="AC26" s="389" t="s">
        <v>303</v>
      </c>
      <c r="AD26" s="843"/>
      <c r="AE26" s="844"/>
      <c r="AF26" s="845"/>
      <c r="AG26" s="808"/>
      <c r="AH26" s="809"/>
      <c r="AI26" s="810"/>
      <c r="AJ26" s="814"/>
      <c r="AK26" s="815"/>
      <c r="AL26" s="816"/>
      <c r="AM26" s="819"/>
      <c r="AN26" s="820"/>
      <c r="AO26" s="822"/>
      <c r="AP26" s="826"/>
      <c r="AQ26" s="827"/>
      <c r="AR26" s="827"/>
      <c r="AS26" s="827"/>
      <c r="AT26" s="827"/>
      <c r="AU26" s="828"/>
      <c r="BO26" s="371">
        <v>2</v>
      </c>
      <c r="BP26" s="372" t="s">
        <v>146</v>
      </c>
      <c r="BQ26" s="373">
        <v>11</v>
      </c>
      <c r="BR26" s="374" t="s">
        <v>0</v>
      </c>
      <c r="BS26" s="352">
        <f t="shared" si="0"/>
        <v>408</v>
      </c>
      <c r="BT26" s="323">
        <v>7</v>
      </c>
      <c r="BU26" s="329" t="s">
        <v>241</v>
      </c>
      <c r="BV26" s="375"/>
    </row>
    <row r="27" spans="1:74" ht="18" customHeight="1">
      <c r="A27" s="693"/>
      <c r="B27" s="693" t="str">
        <f>IFERROR(INDEX('管理リスト(祝祭日)'!$K$3:$K$32,MATCH(D27,'管理リスト(祝祭日)'!$L$3:$L$32,0)),"")</f>
        <v/>
      </c>
      <c r="C27" s="694">
        <f t="shared" ref="C27" si="12">WEEKDAY(D27,1)</f>
        <v>2</v>
      </c>
      <c r="D27" s="793">
        <f t="shared" ref="D27" si="13">D25+1</f>
        <v>45390</v>
      </c>
      <c r="E27" s="794"/>
      <c r="F27" s="795"/>
      <c r="G27" s="799"/>
      <c r="H27" s="800"/>
      <c r="I27" s="800"/>
      <c r="J27" s="800"/>
      <c r="K27" s="800"/>
      <c r="L27" s="801"/>
      <c r="M27" s="762"/>
      <c r="N27" s="763"/>
      <c r="O27" s="764"/>
      <c r="P27" s="746"/>
      <c r="Q27" s="747"/>
      <c r="R27" s="748"/>
      <c r="S27" s="749"/>
      <c r="T27" s="750"/>
      <c r="U27" s="751"/>
      <c r="V27" s="749"/>
      <c r="W27" s="751"/>
      <c r="X27" s="749"/>
      <c r="Y27" s="751"/>
      <c r="Z27" s="752"/>
      <c r="AA27" s="753"/>
      <c r="AB27" s="378"/>
      <c r="AC27" s="379" t="s">
        <v>303</v>
      </c>
      <c r="AD27" s="754"/>
      <c r="AE27" s="755"/>
      <c r="AF27" s="756"/>
      <c r="AG27" s="777"/>
      <c r="AH27" s="778"/>
      <c r="AI27" s="779"/>
      <c r="AJ27" s="783"/>
      <c r="AK27" s="784"/>
      <c r="AL27" s="785"/>
      <c r="AM27" s="789"/>
      <c r="AN27" s="790"/>
      <c r="AO27" s="732" t="s">
        <v>304</v>
      </c>
      <c r="AP27" s="734"/>
      <c r="AQ27" s="735"/>
      <c r="AR27" s="735"/>
      <c r="AS27" s="735"/>
      <c r="AT27" s="735"/>
      <c r="AU27" s="736"/>
      <c r="BO27" s="371">
        <v>2</v>
      </c>
      <c r="BP27" s="372" t="s">
        <v>146</v>
      </c>
      <c r="BQ27" s="373">
        <v>23</v>
      </c>
      <c r="BR27" s="374" t="s">
        <v>0</v>
      </c>
      <c r="BS27" s="352">
        <f t="shared" si="0"/>
        <v>420</v>
      </c>
      <c r="BT27" s="323">
        <v>5</v>
      </c>
      <c r="BU27" s="329" t="s">
        <v>242</v>
      </c>
      <c r="BV27" s="375"/>
    </row>
    <row r="28" spans="1:74" ht="18" customHeight="1">
      <c r="A28" s="693"/>
      <c r="B28" s="693"/>
      <c r="C28" s="694"/>
      <c r="D28" s="796"/>
      <c r="E28" s="797"/>
      <c r="F28" s="798"/>
      <c r="G28" s="802"/>
      <c r="H28" s="803"/>
      <c r="I28" s="803"/>
      <c r="J28" s="803"/>
      <c r="K28" s="803"/>
      <c r="L28" s="804"/>
      <c r="M28" s="740"/>
      <c r="N28" s="741"/>
      <c r="O28" s="742"/>
      <c r="P28" s="743"/>
      <c r="Q28" s="744"/>
      <c r="R28" s="745"/>
      <c r="S28" s="743"/>
      <c r="T28" s="744"/>
      <c r="U28" s="745"/>
      <c r="V28" s="743"/>
      <c r="W28" s="745"/>
      <c r="X28" s="743"/>
      <c r="Y28" s="745"/>
      <c r="Z28" s="760"/>
      <c r="AA28" s="761"/>
      <c r="AB28" s="380"/>
      <c r="AC28" s="381" t="s">
        <v>303</v>
      </c>
      <c r="AD28" s="757"/>
      <c r="AE28" s="758"/>
      <c r="AF28" s="759"/>
      <c r="AG28" s="780"/>
      <c r="AH28" s="781"/>
      <c r="AI28" s="782"/>
      <c r="AJ28" s="786"/>
      <c r="AK28" s="787"/>
      <c r="AL28" s="788"/>
      <c r="AM28" s="791"/>
      <c r="AN28" s="792"/>
      <c r="AO28" s="733"/>
      <c r="AP28" s="737"/>
      <c r="AQ28" s="738"/>
      <c r="AR28" s="738"/>
      <c r="AS28" s="738"/>
      <c r="AT28" s="738"/>
      <c r="AU28" s="739"/>
      <c r="BO28" s="371">
        <v>3</v>
      </c>
      <c r="BP28" s="372" t="s">
        <v>146</v>
      </c>
      <c r="BQ28" s="373">
        <v>21</v>
      </c>
      <c r="BR28" s="374" t="s">
        <v>0</v>
      </c>
      <c r="BS28" s="354">
        <f t="shared" si="0"/>
        <v>446</v>
      </c>
      <c r="BT28" s="323">
        <v>3</v>
      </c>
      <c r="BU28" s="329" t="s">
        <v>244</v>
      </c>
      <c r="BV28" s="375"/>
    </row>
    <row r="29" spans="1:74" ht="18" customHeight="1">
      <c r="A29" s="693"/>
      <c r="B29" s="693" t="str">
        <f>IFERROR(INDEX('管理リスト(祝祭日)'!$K$3:$K$32,MATCH(D29,'管理リスト(祝祭日)'!$L$3:$L$32,0)),"")</f>
        <v/>
      </c>
      <c r="C29" s="694">
        <f t="shared" ref="C29" si="14">WEEKDAY(D29,1)</f>
        <v>3</v>
      </c>
      <c r="D29" s="765">
        <f t="shared" ref="D29" si="15">D27+1</f>
        <v>45391</v>
      </c>
      <c r="E29" s="766"/>
      <c r="F29" s="767"/>
      <c r="G29" s="771"/>
      <c r="H29" s="772"/>
      <c r="I29" s="772"/>
      <c r="J29" s="772"/>
      <c r="K29" s="772"/>
      <c r="L29" s="773"/>
      <c r="M29" s="774"/>
      <c r="N29" s="775"/>
      <c r="O29" s="776"/>
      <c r="P29" s="832"/>
      <c r="Q29" s="833"/>
      <c r="R29" s="834"/>
      <c r="S29" s="835"/>
      <c r="T29" s="836"/>
      <c r="U29" s="837"/>
      <c r="V29" s="835"/>
      <c r="W29" s="837"/>
      <c r="X29" s="835"/>
      <c r="Y29" s="837"/>
      <c r="Z29" s="838"/>
      <c r="AA29" s="839"/>
      <c r="AB29" s="382"/>
      <c r="AC29" s="383" t="s">
        <v>303</v>
      </c>
      <c r="AD29" s="840"/>
      <c r="AE29" s="841"/>
      <c r="AF29" s="842"/>
      <c r="AG29" s="805"/>
      <c r="AH29" s="806"/>
      <c r="AI29" s="807"/>
      <c r="AJ29" s="811"/>
      <c r="AK29" s="812"/>
      <c r="AL29" s="813"/>
      <c r="AM29" s="817"/>
      <c r="AN29" s="818"/>
      <c r="AO29" s="821" t="s">
        <v>304</v>
      </c>
      <c r="AP29" s="823"/>
      <c r="AQ29" s="824"/>
      <c r="AR29" s="824"/>
      <c r="AS29" s="824"/>
      <c r="AT29" s="824"/>
      <c r="AU29" s="825"/>
      <c r="BO29" s="384">
        <v>1</v>
      </c>
      <c r="BP29" s="385" t="s">
        <v>146</v>
      </c>
      <c r="BQ29" s="386">
        <v>2</v>
      </c>
      <c r="BR29" s="387" t="s">
        <v>0</v>
      </c>
      <c r="BS29" s="353">
        <f t="shared" si="0"/>
        <v>368</v>
      </c>
      <c r="BT29" s="323">
        <v>2</v>
      </c>
      <c r="BU29" s="326" t="s">
        <v>272</v>
      </c>
      <c r="BV29" s="375"/>
    </row>
    <row r="30" spans="1:74" ht="18" customHeight="1">
      <c r="A30" s="693"/>
      <c r="B30" s="693"/>
      <c r="C30" s="694"/>
      <c r="D30" s="768"/>
      <c r="E30" s="769"/>
      <c r="F30" s="770"/>
      <c r="G30" s="704"/>
      <c r="H30" s="705"/>
      <c r="I30" s="705"/>
      <c r="J30" s="705"/>
      <c r="K30" s="705"/>
      <c r="L30" s="706"/>
      <c r="M30" s="829"/>
      <c r="N30" s="830"/>
      <c r="O30" s="831"/>
      <c r="P30" s="686"/>
      <c r="Q30" s="687"/>
      <c r="R30" s="688"/>
      <c r="S30" s="686"/>
      <c r="T30" s="687"/>
      <c r="U30" s="688"/>
      <c r="V30" s="686"/>
      <c r="W30" s="688"/>
      <c r="X30" s="686"/>
      <c r="Y30" s="688"/>
      <c r="Z30" s="846"/>
      <c r="AA30" s="847"/>
      <c r="AB30" s="388"/>
      <c r="AC30" s="389" t="s">
        <v>303</v>
      </c>
      <c r="AD30" s="843"/>
      <c r="AE30" s="844"/>
      <c r="AF30" s="845"/>
      <c r="AG30" s="808"/>
      <c r="AH30" s="809"/>
      <c r="AI30" s="810"/>
      <c r="AJ30" s="814"/>
      <c r="AK30" s="815"/>
      <c r="AL30" s="816"/>
      <c r="AM30" s="819"/>
      <c r="AN30" s="820"/>
      <c r="AO30" s="822"/>
      <c r="AP30" s="826"/>
      <c r="AQ30" s="827"/>
      <c r="AR30" s="827"/>
      <c r="AS30" s="827"/>
      <c r="AT30" s="827"/>
      <c r="AU30" s="828"/>
      <c r="BO30" s="384"/>
      <c r="BP30" s="385" t="s">
        <v>146</v>
      </c>
      <c r="BQ30" s="386"/>
      <c r="BR30" s="387" t="s">
        <v>0</v>
      </c>
      <c r="BS30" s="353" t="str">
        <f t="shared" si="0"/>
        <v/>
      </c>
      <c r="BT30" s="323" t="s">
        <v>324</v>
      </c>
      <c r="BU30" s="326" t="s">
        <v>272</v>
      </c>
      <c r="BV30" s="390"/>
    </row>
    <row r="31" spans="1:74" ht="18" customHeight="1">
      <c r="A31" s="693"/>
      <c r="B31" s="693" t="str">
        <f>IFERROR(INDEX('管理リスト(祝祭日)'!$K$3:$K$32,MATCH(D31,'管理リスト(祝祭日)'!$L$3:$L$32,0)),"")</f>
        <v/>
      </c>
      <c r="C31" s="694">
        <f t="shared" ref="C31" si="16">WEEKDAY(D31,1)</f>
        <v>4</v>
      </c>
      <c r="D31" s="793">
        <f t="shared" ref="D31" si="17">D29+1</f>
        <v>45392</v>
      </c>
      <c r="E31" s="794"/>
      <c r="F31" s="795"/>
      <c r="G31" s="799"/>
      <c r="H31" s="800"/>
      <c r="I31" s="800"/>
      <c r="J31" s="800"/>
      <c r="K31" s="800"/>
      <c r="L31" s="801"/>
      <c r="M31" s="762"/>
      <c r="N31" s="763"/>
      <c r="O31" s="764"/>
      <c r="P31" s="746"/>
      <c r="Q31" s="747"/>
      <c r="R31" s="748"/>
      <c r="S31" s="749"/>
      <c r="T31" s="750"/>
      <c r="U31" s="751"/>
      <c r="V31" s="749"/>
      <c r="W31" s="751"/>
      <c r="X31" s="749"/>
      <c r="Y31" s="751"/>
      <c r="Z31" s="752"/>
      <c r="AA31" s="753"/>
      <c r="AB31" s="378"/>
      <c r="AC31" s="379" t="s">
        <v>303</v>
      </c>
      <c r="AD31" s="754"/>
      <c r="AE31" s="755"/>
      <c r="AF31" s="756"/>
      <c r="AG31" s="777"/>
      <c r="AH31" s="778"/>
      <c r="AI31" s="779"/>
      <c r="AJ31" s="783"/>
      <c r="AK31" s="784"/>
      <c r="AL31" s="785"/>
      <c r="AM31" s="789"/>
      <c r="AN31" s="790"/>
      <c r="AO31" s="732" t="s">
        <v>304</v>
      </c>
      <c r="AP31" s="734"/>
      <c r="AQ31" s="735"/>
      <c r="AR31" s="735"/>
      <c r="AS31" s="735"/>
      <c r="AT31" s="735"/>
      <c r="AU31" s="736"/>
      <c r="BO31" s="384"/>
      <c r="BP31" s="385" t="s">
        <v>146</v>
      </c>
      <c r="BQ31" s="386"/>
      <c r="BR31" s="387" t="s">
        <v>0</v>
      </c>
      <c r="BS31" s="353" t="str">
        <f t="shared" si="0"/>
        <v/>
      </c>
      <c r="BT31" s="323" t="s">
        <v>324</v>
      </c>
      <c r="BU31" s="326" t="s">
        <v>272</v>
      </c>
      <c r="BV31" s="390"/>
    </row>
    <row r="32" spans="1:74" ht="18" customHeight="1">
      <c r="A32" s="693"/>
      <c r="B32" s="693"/>
      <c r="C32" s="694"/>
      <c r="D32" s="796"/>
      <c r="E32" s="797"/>
      <c r="F32" s="798"/>
      <c r="G32" s="802"/>
      <c r="H32" s="803"/>
      <c r="I32" s="803"/>
      <c r="J32" s="803"/>
      <c r="K32" s="803"/>
      <c r="L32" s="804"/>
      <c r="M32" s="740"/>
      <c r="N32" s="741"/>
      <c r="O32" s="742"/>
      <c r="P32" s="743"/>
      <c r="Q32" s="744"/>
      <c r="R32" s="745"/>
      <c r="S32" s="743"/>
      <c r="T32" s="744"/>
      <c r="U32" s="745"/>
      <c r="V32" s="743"/>
      <c r="W32" s="745"/>
      <c r="X32" s="743"/>
      <c r="Y32" s="745"/>
      <c r="Z32" s="760"/>
      <c r="AA32" s="761"/>
      <c r="AB32" s="380"/>
      <c r="AC32" s="381" t="s">
        <v>303</v>
      </c>
      <c r="AD32" s="757"/>
      <c r="AE32" s="758"/>
      <c r="AF32" s="759"/>
      <c r="AG32" s="780"/>
      <c r="AH32" s="781"/>
      <c r="AI32" s="782"/>
      <c r="AJ32" s="786"/>
      <c r="AK32" s="787"/>
      <c r="AL32" s="788"/>
      <c r="AM32" s="791"/>
      <c r="AN32" s="792"/>
      <c r="AO32" s="733"/>
      <c r="AP32" s="737"/>
      <c r="AQ32" s="738"/>
      <c r="AR32" s="738"/>
      <c r="AS32" s="738"/>
      <c r="AT32" s="738"/>
      <c r="AU32" s="739"/>
      <c r="BO32" s="384"/>
      <c r="BP32" s="385" t="s">
        <v>146</v>
      </c>
      <c r="BQ32" s="386"/>
      <c r="BR32" s="387" t="s">
        <v>0</v>
      </c>
      <c r="BS32" s="353" t="str">
        <f t="shared" si="0"/>
        <v/>
      </c>
      <c r="BT32" s="323" t="s">
        <v>324</v>
      </c>
      <c r="BU32" s="326" t="s">
        <v>272</v>
      </c>
      <c r="BV32" s="367"/>
    </row>
    <row r="33" spans="1:74" ht="18" customHeight="1">
      <c r="A33" s="693"/>
      <c r="B33" s="693" t="str">
        <f>IFERROR(INDEX('管理リスト(祝祭日)'!$K$3:$K$32,MATCH(D33,'管理リスト(祝祭日)'!$L$3:$L$32,0)),"")</f>
        <v/>
      </c>
      <c r="C33" s="694">
        <f t="shared" ref="C33" si="18">WEEKDAY(D33,1)</f>
        <v>5</v>
      </c>
      <c r="D33" s="765">
        <f t="shared" ref="D33" si="19">D31+1</f>
        <v>45393</v>
      </c>
      <c r="E33" s="766"/>
      <c r="F33" s="767"/>
      <c r="G33" s="771"/>
      <c r="H33" s="772"/>
      <c r="I33" s="772"/>
      <c r="J33" s="772"/>
      <c r="K33" s="772"/>
      <c r="L33" s="773"/>
      <c r="M33" s="774"/>
      <c r="N33" s="775"/>
      <c r="O33" s="776"/>
      <c r="P33" s="832"/>
      <c r="Q33" s="833"/>
      <c r="R33" s="834"/>
      <c r="S33" s="835"/>
      <c r="T33" s="836"/>
      <c r="U33" s="837"/>
      <c r="V33" s="835"/>
      <c r="W33" s="837"/>
      <c r="X33" s="835"/>
      <c r="Y33" s="837"/>
      <c r="Z33" s="838"/>
      <c r="AA33" s="839"/>
      <c r="AB33" s="382"/>
      <c r="AC33" s="383" t="s">
        <v>303</v>
      </c>
      <c r="AD33" s="840"/>
      <c r="AE33" s="841"/>
      <c r="AF33" s="842"/>
      <c r="AG33" s="805"/>
      <c r="AH33" s="806"/>
      <c r="AI33" s="807"/>
      <c r="AJ33" s="811"/>
      <c r="AK33" s="812"/>
      <c r="AL33" s="813"/>
      <c r="AM33" s="817"/>
      <c r="AN33" s="818"/>
      <c r="AO33" s="821" t="s">
        <v>304</v>
      </c>
      <c r="AP33" s="823"/>
      <c r="AQ33" s="824"/>
      <c r="AR33" s="824"/>
      <c r="AS33" s="824"/>
      <c r="AT33" s="824"/>
      <c r="AU33" s="825"/>
      <c r="BO33" s="384"/>
      <c r="BP33" s="385" t="s">
        <v>146</v>
      </c>
      <c r="BQ33" s="386"/>
      <c r="BR33" s="387" t="s">
        <v>0</v>
      </c>
      <c r="BS33" s="353" t="str">
        <f t="shared" si="0"/>
        <v/>
      </c>
      <c r="BT33" s="323" t="s">
        <v>324</v>
      </c>
      <c r="BU33" s="326" t="s">
        <v>272</v>
      </c>
      <c r="BV33" s="367"/>
    </row>
    <row r="34" spans="1:74" ht="18" customHeight="1">
      <c r="A34" s="693"/>
      <c r="B34" s="693"/>
      <c r="C34" s="694"/>
      <c r="D34" s="768"/>
      <c r="E34" s="769"/>
      <c r="F34" s="770"/>
      <c r="G34" s="704"/>
      <c r="H34" s="705"/>
      <c r="I34" s="705"/>
      <c r="J34" s="705"/>
      <c r="K34" s="705"/>
      <c r="L34" s="706"/>
      <c r="M34" s="829"/>
      <c r="N34" s="830"/>
      <c r="O34" s="831"/>
      <c r="P34" s="686"/>
      <c r="Q34" s="687"/>
      <c r="R34" s="688"/>
      <c r="S34" s="686"/>
      <c r="T34" s="687"/>
      <c r="U34" s="688"/>
      <c r="V34" s="686"/>
      <c r="W34" s="688"/>
      <c r="X34" s="686"/>
      <c r="Y34" s="688"/>
      <c r="Z34" s="846"/>
      <c r="AA34" s="847"/>
      <c r="AB34" s="388"/>
      <c r="AC34" s="389" t="s">
        <v>303</v>
      </c>
      <c r="AD34" s="843"/>
      <c r="AE34" s="844"/>
      <c r="AF34" s="845"/>
      <c r="AG34" s="808"/>
      <c r="AH34" s="809"/>
      <c r="AI34" s="810"/>
      <c r="AJ34" s="814"/>
      <c r="AK34" s="815"/>
      <c r="AL34" s="816"/>
      <c r="AM34" s="819"/>
      <c r="AN34" s="820"/>
      <c r="AO34" s="822"/>
      <c r="AP34" s="826"/>
      <c r="AQ34" s="827"/>
      <c r="AR34" s="827"/>
      <c r="AS34" s="827"/>
      <c r="AT34" s="827"/>
      <c r="AU34" s="828"/>
      <c r="BO34" s="384"/>
      <c r="BP34" s="385" t="s">
        <v>146</v>
      </c>
      <c r="BQ34" s="386"/>
      <c r="BR34" s="387" t="s">
        <v>0</v>
      </c>
      <c r="BS34" s="353" t="str">
        <f t="shared" si="0"/>
        <v/>
      </c>
      <c r="BT34" s="323" t="s">
        <v>324</v>
      </c>
      <c r="BU34" s="326" t="s">
        <v>272</v>
      </c>
      <c r="BV34" s="367"/>
    </row>
    <row r="35" spans="1:74" ht="18" customHeight="1">
      <c r="A35" s="693"/>
      <c r="B35" s="693" t="str">
        <f>IFERROR(INDEX('管理リスト(祝祭日)'!$K$3:$K$32,MATCH(D35,'管理リスト(祝祭日)'!$L$3:$L$32,0)),"")</f>
        <v/>
      </c>
      <c r="C35" s="694">
        <f t="shared" ref="C35" si="20">WEEKDAY(D35,1)</f>
        <v>6</v>
      </c>
      <c r="D35" s="793">
        <f t="shared" ref="D35" si="21">D33+1</f>
        <v>45394</v>
      </c>
      <c r="E35" s="794"/>
      <c r="F35" s="795"/>
      <c r="G35" s="799"/>
      <c r="H35" s="800"/>
      <c r="I35" s="800"/>
      <c r="J35" s="800"/>
      <c r="K35" s="800"/>
      <c r="L35" s="801"/>
      <c r="M35" s="762"/>
      <c r="N35" s="763"/>
      <c r="O35" s="764"/>
      <c r="P35" s="746"/>
      <c r="Q35" s="747"/>
      <c r="R35" s="748"/>
      <c r="S35" s="749"/>
      <c r="T35" s="750"/>
      <c r="U35" s="751"/>
      <c r="V35" s="749"/>
      <c r="W35" s="751"/>
      <c r="X35" s="749"/>
      <c r="Y35" s="751"/>
      <c r="Z35" s="752"/>
      <c r="AA35" s="753"/>
      <c r="AB35" s="378"/>
      <c r="AC35" s="379" t="s">
        <v>303</v>
      </c>
      <c r="AD35" s="754"/>
      <c r="AE35" s="755"/>
      <c r="AF35" s="756"/>
      <c r="AG35" s="777"/>
      <c r="AH35" s="778"/>
      <c r="AI35" s="779"/>
      <c r="AJ35" s="783"/>
      <c r="AK35" s="784"/>
      <c r="AL35" s="785"/>
      <c r="AM35" s="789"/>
      <c r="AN35" s="790"/>
      <c r="AO35" s="732" t="s">
        <v>304</v>
      </c>
      <c r="AP35" s="734"/>
      <c r="AQ35" s="735"/>
      <c r="AR35" s="735"/>
      <c r="AS35" s="735"/>
      <c r="AT35" s="735"/>
      <c r="AU35" s="736"/>
      <c r="BO35" s="384"/>
      <c r="BP35" s="385" t="s">
        <v>146</v>
      </c>
      <c r="BQ35" s="386"/>
      <c r="BR35" s="387" t="s">
        <v>0</v>
      </c>
      <c r="BS35" s="353" t="str">
        <f t="shared" si="0"/>
        <v/>
      </c>
      <c r="BT35" s="323" t="s">
        <v>324</v>
      </c>
      <c r="BU35" s="326" t="s">
        <v>272</v>
      </c>
      <c r="BV35" s="367"/>
    </row>
    <row r="36" spans="1:74" ht="18" customHeight="1">
      <c r="A36" s="693"/>
      <c r="B36" s="693"/>
      <c r="C36" s="694"/>
      <c r="D36" s="796"/>
      <c r="E36" s="797"/>
      <c r="F36" s="798"/>
      <c r="G36" s="802"/>
      <c r="H36" s="803"/>
      <c r="I36" s="803"/>
      <c r="J36" s="803"/>
      <c r="K36" s="803"/>
      <c r="L36" s="804"/>
      <c r="M36" s="740"/>
      <c r="N36" s="741"/>
      <c r="O36" s="742"/>
      <c r="P36" s="743"/>
      <c r="Q36" s="744"/>
      <c r="R36" s="745"/>
      <c r="S36" s="743"/>
      <c r="T36" s="744"/>
      <c r="U36" s="745"/>
      <c r="V36" s="743"/>
      <c r="W36" s="745"/>
      <c r="X36" s="743"/>
      <c r="Y36" s="745"/>
      <c r="Z36" s="760"/>
      <c r="AA36" s="761"/>
      <c r="AB36" s="380"/>
      <c r="AC36" s="381" t="s">
        <v>303</v>
      </c>
      <c r="AD36" s="757"/>
      <c r="AE36" s="758"/>
      <c r="AF36" s="759"/>
      <c r="AG36" s="780"/>
      <c r="AH36" s="781"/>
      <c r="AI36" s="782"/>
      <c r="AJ36" s="786"/>
      <c r="AK36" s="787"/>
      <c r="AL36" s="788"/>
      <c r="AM36" s="791"/>
      <c r="AN36" s="792"/>
      <c r="AO36" s="733"/>
      <c r="AP36" s="737"/>
      <c r="AQ36" s="738"/>
      <c r="AR36" s="738"/>
      <c r="AS36" s="738"/>
      <c r="AT36" s="738"/>
      <c r="AU36" s="739"/>
      <c r="BO36" s="384">
        <v>8</v>
      </c>
      <c r="BP36" s="385" t="s">
        <v>146</v>
      </c>
      <c r="BQ36" s="386">
        <v>13</v>
      </c>
      <c r="BR36" s="387" t="s">
        <v>0</v>
      </c>
      <c r="BS36" s="353">
        <f t="shared" si="0"/>
        <v>226</v>
      </c>
      <c r="BT36" s="323">
        <v>7</v>
      </c>
      <c r="BU36" s="326" t="s">
        <v>275</v>
      </c>
      <c r="BV36" s="367"/>
    </row>
    <row r="37" spans="1:74" ht="18" customHeight="1">
      <c r="A37" s="693"/>
      <c r="B37" s="693" t="str">
        <f>IFERROR(INDEX('管理リスト(祝祭日)'!$K$3:$K$32,MATCH(D37,'管理リスト(祝祭日)'!$L$3:$L$32,0)),"")</f>
        <v/>
      </c>
      <c r="C37" s="694">
        <f t="shared" ref="C37" si="22">WEEKDAY(D37,1)</f>
        <v>7</v>
      </c>
      <c r="D37" s="765">
        <f t="shared" ref="D37" si="23">D35+1</f>
        <v>45395</v>
      </c>
      <c r="E37" s="766"/>
      <c r="F37" s="767"/>
      <c r="G37" s="771"/>
      <c r="H37" s="772"/>
      <c r="I37" s="772"/>
      <c r="J37" s="772"/>
      <c r="K37" s="772"/>
      <c r="L37" s="773"/>
      <c r="M37" s="774"/>
      <c r="N37" s="775"/>
      <c r="O37" s="776"/>
      <c r="P37" s="832"/>
      <c r="Q37" s="833"/>
      <c r="R37" s="834"/>
      <c r="S37" s="835"/>
      <c r="T37" s="836"/>
      <c r="U37" s="837"/>
      <c r="V37" s="835"/>
      <c r="W37" s="837"/>
      <c r="X37" s="835"/>
      <c r="Y37" s="837"/>
      <c r="Z37" s="838"/>
      <c r="AA37" s="839"/>
      <c r="AB37" s="382"/>
      <c r="AC37" s="383" t="s">
        <v>303</v>
      </c>
      <c r="AD37" s="840"/>
      <c r="AE37" s="841"/>
      <c r="AF37" s="842"/>
      <c r="AG37" s="805"/>
      <c r="AH37" s="806"/>
      <c r="AI37" s="807"/>
      <c r="AJ37" s="811"/>
      <c r="AK37" s="812"/>
      <c r="AL37" s="813"/>
      <c r="AM37" s="817"/>
      <c r="AN37" s="818"/>
      <c r="AO37" s="821" t="s">
        <v>304</v>
      </c>
      <c r="AP37" s="823"/>
      <c r="AQ37" s="824"/>
      <c r="AR37" s="824"/>
      <c r="AS37" s="824"/>
      <c r="AT37" s="824"/>
      <c r="AU37" s="825"/>
      <c r="BO37" s="384">
        <v>8</v>
      </c>
      <c r="BP37" s="385" t="s">
        <v>146</v>
      </c>
      <c r="BQ37" s="386">
        <v>15</v>
      </c>
      <c r="BR37" s="387" t="s">
        <v>0</v>
      </c>
      <c r="BS37" s="353">
        <f t="shared" si="0"/>
        <v>228</v>
      </c>
      <c r="BT37" s="323">
        <v>2</v>
      </c>
      <c r="BU37" s="326" t="s">
        <v>275</v>
      </c>
      <c r="BV37" s="367"/>
    </row>
    <row r="38" spans="1:74" ht="18" customHeight="1">
      <c r="A38" s="693"/>
      <c r="B38" s="693"/>
      <c r="C38" s="694"/>
      <c r="D38" s="768"/>
      <c r="E38" s="769"/>
      <c r="F38" s="770"/>
      <c r="G38" s="704"/>
      <c r="H38" s="705"/>
      <c r="I38" s="705"/>
      <c r="J38" s="705"/>
      <c r="K38" s="705"/>
      <c r="L38" s="706"/>
      <c r="M38" s="829"/>
      <c r="N38" s="830"/>
      <c r="O38" s="831"/>
      <c r="P38" s="686"/>
      <c r="Q38" s="687"/>
      <c r="R38" s="688"/>
      <c r="S38" s="686"/>
      <c r="T38" s="687"/>
      <c r="U38" s="688"/>
      <c r="V38" s="686"/>
      <c r="W38" s="688"/>
      <c r="X38" s="686"/>
      <c r="Y38" s="688"/>
      <c r="Z38" s="846"/>
      <c r="AA38" s="847"/>
      <c r="AB38" s="388"/>
      <c r="AC38" s="389" t="s">
        <v>303</v>
      </c>
      <c r="AD38" s="843"/>
      <c r="AE38" s="844"/>
      <c r="AF38" s="845"/>
      <c r="AG38" s="808"/>
      <c r="AH38" s="809"/>
      <c r="AI38" s="810"/>
      <c r="AJ38" s="814"/>
      <c r="AK38" s="815"/>
      <c r="AL38" s="816"/>
      <c r="AM38" s="819"/>
      <c r="AN38" s="820"/>
      <c r="AO38" s="822"/>
      <c r="AP38" s="826"/>
      <c r="AQ38" s="827"/>
      <c r="AR38" s="827"/>
      <c r="AS38" s="827"/>
      <c r="AT38" s="827"/>
      <c r="AU38" s="828"/>
      <c r="BO38" s="384"/>
      <c r="BP38" s="385" t="s">
        <v>146</v>
      </c>
      <c r="BQ38" s="386"/>
      <c r="BR38" s="387" t="s">
        <v>0</v>
      </c>
      <c r="BS38" s="353" t="str">
        <f t="shared" si="0"/>
        <v/>
      </c>
      <c r="BT38" s="323" t="s">
        <v>324</v>
      </c>
      <c r="BU38" s="326" t="s">
        <v>275</v>
      </c>
      <c r="BV38" s="367"/>
    </row>
    <row r="39" spans="1:74" ht="18" customHeight="1">
      <c r="A39" s="693"/>
      <c r="B39" s="693" t="str">
        <f>IFERROR(INDEX('管理リスト(祝祭日)'!$K$3:$K$32,MATCH(D39,'管理リスト(祝祭日)'!$L$3:$L$32,0)),"")</f>
        <v/>
      </c>
      <c r="C39" s="694">
        <f t="shared" ref="C39" si="24">WEEKDAY(D39,1)</f>
        <v>1</v>
      </c>
      <c r="D39" s="793">
        <f t="shared" ref="D39" si="25">D37+1</f>
        <v>45396</v>
      </c>
      <c r="E39" s="794"/>
      <c r="F39" s="795"/>
      <c r="G39" s="799"/>
      <c r="H39" s="800"/>
      <c r="I39" s="800"/>
      <c r="J39" s="800"/>
      <c r="K39" s="800"/>
      <c r="L39" s="801"/>
      <c r="M39" s="762"/>
      <c r="N39" s="763"/>
      <c r="O39" s="764"/>
      <c r="P39" s="746"/>
      <c r="Q39" s="747"/>
      <c r="R39" s="748"/>
      <c r="S39" s="749"/>
      <c r="T39" s="750"/>
      <c r="U39" s="751"/>
      <c r="V39" s="749"/>
      <c r="W39" s="751"/>
      <c r="X39" s="749"/>
      <c r="Y39" s="751"/>
      <c r="Z39" s="752"/>
      <c r="AA39" s="753"/>
      <c r="AB39" s="378"/>
      <c r="AC39" s="379" t="s">
        <v>303</v>
      </c>
      <c r="AD39" s="754"/>
      <c r="AE39" s="755"/>
      <c r="AF39" s="756"/>
      <c r="AG39" s="777"/>
      <c r="AH39" s="778"/>
      <c r="AI39" s="779"/>
      <c r="AJ39" s="783"/>
      <c r="AK39" s="784"/>
      <c r="AL39" s="785"/>
      <c r="AM39" s="789"/>
      <c r="AN39" s="790"/>
      <c r="AO39" s="732" t="s">
        <v>304</v>
      </c>
      <c r="AP39" s="734"/>
      <c r="AQ39" s="735"/>
      <c r="AR39" s="735"/>
      <c r="AS39" s="735"/>
      <c r="AT39" s="735"/>
      <c r="AU39" s="736"/>
      <c r="BO39" s="384">
        <v>12</v>
      </c>
      <c r="BP39" s="385" t="s">
        <v>146</v>
      </c>
      <c r="BQ39" s="386">
        <v>30</v>
      </c>
      <c r="BR39" s="387" t="s">
        <v>0</v>
      </c>
      <c r="BS39" s="353">
        <f t="shared" si="0"/>
        <v>365</v>
      </c>
      <c r="BT39" s="323">
        <v>6</v>
      </c>
      <c r="BU39" s="326" t="s">
        <v>276</v>
      </c>
      <c r="BV39" s="367"/>
    </row>
    <row r="40" spans="1:74" ht="18" customHeight="1">
      <c r="A40" s="693"/>
      <c r="B40" s="693"/>
      <c r="C40" s="694"/>
      <c r="D40" s="796"/>
      <c r="E40" s="797"/>
      <c r="F40" s="798"/>
      <c r="G40" s="802"/>
      <c r="H40" s="803"/>
      <c r="I40" s="803"/>
      <c r="J40" s="803"/>
      <c r="K40" s="803"/>
      <c r="L40" s="804"/>
      <c r="M40" s="740"/>
      <c r="N40" s="741"/>
      <c r="O40" s="742"/>
      <c r="P40" s="743"/>
      <c r="Q40" s="744"/>
      <c r="R40" s="745"/>
      <c r="S40" s="743"/>
      <c r="T40" s="744"/>
      <c r="U40" s="745"/>
      <c r="V40" s="743"/>
      <c r="W40" s="745"/>
      <c r="X40" s="743"/>
      <c r="Y40" s="745"/>
      <c r="Z40" s="760"/>
      <c r="AA40" s="761"/>
      <c r="AB40" s="380"/>
      <c r="AC40" s="381" t="s">
        <v>303</v>
      </c>
      <c r="AD40" s="757"/>
      <c r="AE40" s="758"/>
      <c r="AF40" s="759"/>
      <c r="AG40" s="780"/>
      <c r="AH40" s="781"/>
      <c r="AI40" s="782"/>
      <c r="AJ40" s="786"/>
      <c r="AK40" s="787"/>
      <c r="AL40" s="788"/>
      <c r="AM40" s="791"/>
      <c r="AN40" s="792"/>
      <c r="AO40" s="733"/>
      <c r="AP40" s="737"/>
      <c r="AQ40" s="738"/>
      <c r="AR40" s="738"/>
      <c r="AS40" s="738"/>
      <c r="AT40" s="738"/>
      <c r="AU40" s="739"/>
      <c r="BO40" s="384">
        <v>12</v>
      </c>
      <c r="BP40" s="385" t="s">
        <v>146</v>
      </c>
      <c r="BQ40" s="386">
        <v>31</v>
      </c>
      <c r="BR40" s="387" t="s">
        <v>0</v>
      </c>
      <c r="BS40" s="353">
        <f t="shared" si="0"/>
        <v>366</v>
      </c>
      <c r="BT40" s="323">
        <v>7</v>
      </c>
      <c r="BU40" s="326" t="s">
        <v>276</v>
      </c>
      <c r="BV40" s="367"/>
    </row>
    <row r="41" spans="1:74" ht="18" customHeight="1">
      <c r="A41" s="693"/>
      <c r="B41" s="693" t="str">
        <f>IFERROR(INDEX('管理リスト(祝祭日)'!$K$3:$K$32,MATCH(D41,'管理リスト(祝祭日)'!$L$3:$L$32,0)),"")</f>
        <v/>
      </c>
      <c r="C41" s="694">
        <f t="shared" ref="C41" si="26">WEEKDAY(D41,1)</f>
        <v>2</v>
      </c>
      <c r="D41" s="765">
        <f t="shared" ref="D41" si="27">D39+1</f>
        <v>45397</v>
      </c>
      <c r="E41" s="766"/>
      <c r="F41" s="767"/>
      <c r="G41" s="771"/>
      <c r="H41" s="772"/>
      <c r="I41" s="772"/>
      <c r="J41" s="772"/>
      <c r="K41" s="772"/>
      <c r="L41" s="773"/>
      <c r="M41" s="774"/>
      <c r="N41" s="775"/>
      <c r="O41" s="776"/>
      <c r="P41" s="832"/>
      <c r="Q41" s="833"/>
      <c r="R41" s="834"/>
      <c r="S41" s="835"/>
      <c r="T41" s="836"/>
      <c r="U41" s="837"/>
      <c r="V41" s="835"/>
      <c r="W41" s="837"/>
      <c r="X41" s="835"/>
      <c r="Y41" s="837"/>
      <c r="Z41" s="838"/>
      <c r="AA41" s="839"/>
      <c r="AB41" s="382"/>
      <c r="AC41" s="383" t="s">
        <v>303</v>
      </c>
      <c r="AD41" s="840"/>
      <c r="AE41" s="841"/>
      <c r="AF41" s="842"/>
      <c r="AG41" s="805"/>
      <c r="AH41" s="806"/>
      <c r="AI41" s="807"/>
      <c r="AJ41" s="811"/>
      <c r="AK41" s="812"/>
      <c r="AL41" s="813"/>
      <c r="AM41" s="817"/>
      <c r="AN41" s="818"/>
      <c r="AO41" s="821" t="s">
        <v>304</v>
      </c>
      <c r="AP41" s="823"/>
      <c r="AQ41" s="824"/>
      <c r="AR41" s="824"/>
      <c r="AS41" s="824"/>
      <c r="AT41" s="824"/>
      <c r="AU41" s="825"/>
      <c r="BO41" s="384">
        <v>1</v>
      </c>
      <c r="BP41" s="385" t="s">
        <v>146</v>
      </c>
      <c r="BQ41" s="386">
        <v>3</v>
      </c>
      <c r="BR41" s="387" t="s">
        <v>0</v>
      </c>
      <c r="BS41" s="353">
        <f t="shared" si="0"/>
        <v>369</v>
      </c>
      <c r="BT41" s="323">
        <v>3</v>
      </c>
      <c r="BU41" s="326" t="s">
        <v>276</v>
      </c>
      <c r="BV41" s="367"/>
    </row>
    <row r="42" spans="1:74" ht="18" customHeight="1">
      <c r="A42" s="693"/>
      <c r="B42" s="693"/>
      <c r="C42" s="694"/>
      <c r="D42" s="768"/>
      <c r="E42" s="769"/>
      <c r="F42" s="770"/>
      <c r="G42" s="704"/>
      <c r="H42" s="705"/>
      <c r="I42" s="705"/>
      <c r="J42" s="705"/>
      <c r="K42" s="705"/>
      <c r="L42" s="706"/>
      <c r="M42" s="829"/>
      <c r="N42" s="830"/>
      <c r="O42" s="831"/>
      <c r="P42" s="686"/>
      <c r="Q42" s="687"/>
      <c r="R42" s="688"/>
      <c r="S42" s="686"/>
      <c r="T42" s="687"/>
      <c r="U42" s="688"/>
      <c r="V42" s="686"/>
      <c r="W42" s="688"/>
      <c r="X42" s="686"/>
      <c r="Y42" s="688"/>
      <c r="Z42" s="846"/>
      <c r="AA42" s="847"/>
      <c r="AB42" s="388"/>
      <c r="AC42" s="389" t="s">
        <v>303</v>
      </c>
      <c r="AD42" s="843"/>
      <c r="AE42" s="844"/>
      <c r="AF42" s="845"/>
      <c r="AG42" s="808"/>
      <c r="AH42" s="809"/>
      <c r="AI42" s="810"/>
      <c r="AJ42" s="814"/>
      <c r="AK42" s="815"/>
      <c r="AL42" s="816"/>
      <c r="AM42" s="819"/>
      <c r="AN42" s="820"/>
      <c r="AO42" s="822"/>
      <c r="AP42" s="826"/>
      <c r="AQ42" s="827"/>
      <c r="AR42" s="827"/>
      <c r="AS42" s="827"/>
      <c r="AT42" s="827"/>
      <c r="AU42" s="828"/>
      <c r="BO42" s="384"/>
      <c r="BP42" s="385" t="s">
        <v>146</v>
      </c>
      <c r="BQ42" s="386"/>
      <c r="BR42" s="387" t="s">
        <v>0</v>
      </c>
      <c r="BS42" s="353" t="str">
        <f t="shared" si="0"/>
        <v/>
      </c>
      <c r="BT42" s="323" t="s">
        <v>324</v>
      </c>
      <c r="BU42" s="326" t="s">
        <v>276</v>
      </c>
      <c r="BV42" s="367"/>
    </row>
    <row r="43" spans="1:74" ht="18" customHeight="1">
      <c r="A43" s="693"/>
      <c r="B43" s="693" t="str">
        <f>IFERROR(INDEX('管理リスト(祝祭日)'!$K$3:$K$32,MATCH(D43,'管理リスト(祝祭日)'!$L$3:$L$32,0)),"")</f>
        <v/>
      </c>
      <c r="C43" s="694">
        <f t="shared" ref="C43" si="28">WEEKDAY(D43,1)</f>
        <v>3</v>
      </c>
      <c r="D43" s="793">
        <f t="shared" ref="D43" si="29">D41+1</f>
        <v>45398</v>
      </c>
      <c r="E43" s="794"/>
      <c r="F43" s="795"/>
      <c r="G43" s="799"/>
      <c r="H43" s="800"/>
      <c r="I43" s="800"/>
      <c r="J43" s="800"/>
      <c r="K43" s="800"/>
      <c r="L43" s="801"/>
      <c r="M43" s="762"/>
      <c r="N43" s="763"/>
      <c r="O43" s="764"/>
      <c r="P43" s="746"/>
      <c r="Q43" s="747"/>
      <c r="R43" s="748"/>
      <c r="S43" s="749"/>
      <c r="T43" s="750"/>
      <c r="U43" s="751"/>
      <c r="V43" s="749"/>
      <c r="W43" s="751"/>
      <c r="X43" s="749"/>
      <c r="Y43" s="751"/>
      <c r="Z43" s="752"/>
      <c r="AA43" s="753"/>
      <c r="AB43" s="378"/>
      <c r="AC43" s="379" t="s">
        <v>303</v>
      </c>
      <c r="AD43" s="754"/>
      <c r="AE43" s="755"/>
      <c r="AF43" s="756"/>
      <c r="AG43" s="777"/>
      <c r="AH43" s="778"/>
      <c r="AI43" s="779"/>
      <c r="AJ43" s="783"/>
      <c r="AK43" s="784"/>
      <c r="AL43" s="785"/>
      <c r="AM43" s="789"/>
      <c r="AN43" s="790"/>
      <c r="AO43" s="732" t="s">
        <v>304</v>
      </c>
      <c r="AP43" s="734"/>
      <c r="AQ43" s="735"/>
      <c r="AR43" s="735"/>
      <c r="AS43" s="735"/>
      <c r="AT43" s="735"/>
      <c r="AU43" s="736"/>
    </row>
    <row r="44" spans="1:74" ht="18" customHeight="1">
      <c r="A44" s="693"/>
      <c r="B44" s="693"/>
      <c r="C44" s="694"/>
      <c r="D44" s="796"/>
      <c r="E44" s="797"/>
      <c r="F44" s="798"/>
      <c r="G44" s="802"/>
      <c r="H44" s="803"/>
      <c r="I44" s="803"/>
      <c r="J44" s="803"/>
      <c r="K44" s="803"/>
      <c r="L44" s="804"/>
      <c r="M44" s="740"/>
      <c r="N44" s="741"/>
      <c r="O44" s="742"/>
      <c r="P44" s="743"/>
      <c r="Q44" s="744"/>
      <c r="R44" s="745"/>
      <c r="S44" s="743"/>
      <c r="T44" s="744"/>
      <c r="U44" s="745"/>
      <c r="V44" s="743"/>
      <c r="W44" s="745"/>
      <c r="X44" s="743"/>
      <c r="Y44" s="745"/>
      <c r="Z44" s="760"/>
      <c r="AA44" s="761"/>
      <c r="AB44" s="380"/>
      <c r="AC44" s="381" t="s">
        <v>303</v>
      </c>
      <c r="AD44" s="757"/>
      <c r="AE44" s="758"/>
      <c r="AF44" s="759"/>
      <c r="AG44" s="780"/>
      <c r="AH44" s="781"/>
      <c r="AI44" s="782"/>
      <c r="AJ44" s="786"/>
      <c r="AK44" s="787"/>
      <c r="AL44" s="788"/>
      <c r="AM44" s="791"/>
      <c r="AN44" s="792"/>
      <c r="AO44" s="733"/>
      <c r="AP44" s="737"/>
      <c r="AQ44" s="738"/>
      <c r="AR44" s="738"/>
      <c r="AS44" s="738"/>
      <c r="AT44" s="738"/>
      <c r="AU44" s="739"/>
    </row>
    <row r="45" spans="1:74" ht="18" customHeight="1">
      <c r="A45" s="693"/>
      <c r="B45" s="693" t="str">
        <f>IFERROR(INDEX('管理リスト(祝祭日)'!$K$3:$K$32,MATCH(D45,'管理リスト(祝祭日)'!$L$3:$L$32,0)),"")</f>
        <v/>
      </c>
      <c r="C45" s="694">
        <f t="shared" ref="C45" si="30">WEEKDAY(D45,1)</f>
        <v>4</v>
      </c>
      <c r="D45" s="765">
        <f t="shared" ref="D45" si="31">D43+1</f>
        <v>45399</v>
      </c>
      <c r="E45" s="766"/>
      <c r="F45" s="767"/>
      <c r="G45" s="771"/>
      <c r="H45" s="772"/>
      <c r="I45" s="772"/>
      <c r="J45" s="772"/>
      <c r="K45" s="772"/>
      <c r="L45" s="773"/>
      <c r="M45" s="774"/>
      <c r="N45" s="775"/>
      <c r="O45" s="776"/>
      <c r="P45" s="832"/>
      <c r="Q45" s="833"/>
      <c r="R45" s="834"/>
      <c r="S45" s="835"/>
      <c r="T45" s="836"/>
      <c r="U45" s="837"/>
      <c r="V45" s="835"/>
      <c r="W45" s="837"/>
      <c r="X45" s="835"/>
      <c r="Y45" s="837"/>
      <c r="Z45" s="838"/>
      <c r="AA45" s="839"/>
      <c r="AB45" s="382"/>
      <c r="AC45" s="383" t="s">
        <v>303</v>
      </c>
      <c r="AD45" s="840"/>
      <c r="AE45" s="841"/>
      <c r="AF45" s="842"/>
      <c r="AG45" s="805"/>
      <c r="AH45" s="806"/>
      <c r="AI45" s="807"/>
      <c r="AJ45" s="811"/>
      <c r="AK45" s="812"/>
      <c r="AL45" s="813"/>
      <c r="AM45" s="817"/>
      <c r="AN45" s="818"/>
      <c r="AO45" s="821" t="s">
        <v>304</v>
      </c>
      <c r="AP45" s="823"/>
      <c r="AQ45" s="824"/>
      <c r="AR45" s="824"/>
      <c r="AS45" s="824"/>
      <c r="AT45" s="824"/>
      <c r="AU45" s="825"/>
    </row>
    <row r="46" spans="1:74" ht="18" customHeight="1">
      <c r="A46" s="693"/>
      <c r="B46" s="693"/>
      <c r="C46" s="694"/>
      <c r="D46" s="768"/>
      <c r="E46" s="769"/>
      <c r="F46" s="770"/>
      <c r="G46" s="704"/>
      <c r="H46" s="705"/>
      <c r="I46" s="705"/>
      <c r="J46" s="705"/>
      <c r="K46" s="705"/>
      <c r="L46" s="706"/>
      <c r="M46" s="829"/>
      <c r="N46" s="830"/>
      <c r="O46" s="831"/>
      <c r="P46" s="686"/>
      <c r="Q46" s="687"/>
      <c r="R46" s="688"/>
      <c r="S46" s="686"/>
      <c r="T46" s="687"/>
      <c r="U46" s="688"/>
      <c r="V46" s="686"/>
      <c r="W46" s="688"/>
      <c r="X46" s="686"/>
      <c r="Y46" s="688"/>
      <c r="Z46" s="846"/>
      <c r="AA46" s="847"/>
      <c r="AB46" s="388"/>
      <c r="AC46" s="389" t="s">
        <v>303</v>
      </c>
      <c r="AD46" s="843"/>
      <c r="AE46" s="844"/>
      <c r="AF46" s="845"/>
      <c r="AG46" s="808"/>
      <c r="AH46" s="809"/>
      <c r="AI46" s="810"/>
      <c r="AJ46" s="814"/>
      <c r="AK46" s="815"/>
      <c r="AL46" s="816"/>
      <c r="AM46" s="819"/>
      <c r="AN46" s="820"/>
      <c r="AO46" s="822"/>
      <c r="AP46" s="826"/>
      <c r="AQ46" s="827"/>
      <c r="AR46" s="827"/>
      <c r="AS46" s="827"/>
      <c r="AT46" s="827"/>
      <c r="AU46" s="828"/>
    </row>
    <row r="47" spans="1:74" ht="18" customHeight="1">
      <c r="A47" s="693"/>
      <c r="B47" s="693" t="str">
        <f>IFERROR(INDEX('管理リスト(祝祭日)'!$K$3:$K$32,MATCH(D47,'管理リスト(祝祭日)'!$L$3:$L$32,0)),"")</f>
        <v/>
      </c>
      <c r="C47" s="694">
        <f t="shared" ref="C47" si="32">WEEKDAY(D47,1)</f>
        <v>5</v>
      </c>
      <c r="D47" s="793">
        <f t="shared" ref="D47" si="33">D45+1</f>
        <v>45400</v>
      </c>
      <c r="E47" s="794"/>
      <c r="F47" s="795"/>
      <c r="G47" s="799"/>
      <c r="H47" s="800"/>
      <c r="I47" s="800"/>
      <c r="J47" s="800"/>
      <c r="K47" s="800"/>
      <c r="L47" s="801"/>
      <c r="M47" s="762"/>
      <c r="N47" s="763"/>
      <c r="O47" s="764"/>
      <c r="P47" s="746"/>
      <c r="Q47" s="747"/>
      <c r="R47" s="748"/>
      <c r="S47" s="749"/>
      <c r="T47" s="750"/>
      <c r="U47" s="751"/>
      <c r="V47" s="749"/>
      <c r="W47" s="751"/>
      <c r="X47" s="749"/>
      <c r="Y47" s="751"/>
      <c r="Z47" s="752"/>
      <c r="AA47" s="753"/>
      <c r="AB47" s="378"/>
      <c r="AC47" s="379" t="s">
        <v>303</v>
      </c>
      <c r="AD47" s="754"/>
      <c r="AE47" s="755"/>
      <c r="AF47" s="756"/>
      <c r="AG47" s="777"/>
      <c r="AH47" s="778"/>
      <c r="AI47" s="779"/>
      <c r="AJ47" s="783"/>
      <c r="AK47" s="784"/>
      <c r="AL47" s="785"/>
      <c r="AM47" s="789"/>
      <c r="AN47" s="790"/>
      <c r="AO47" s="732" t="s">
        <v>304</v>
      </c>
      <c r="AP47" s="734"/>
      <c r="AQ47" s="735"/>
      <c r="AR47" s="735"/>
      <c r="AS47" s="735"/>
      <c r="AT47" s="735"/>
      <c r="AU47" s="736"/>
    </row>
    <row r="48" spans="1:74" ht="18" customHeight="1">
      <c r="A48" s="693"/>
      <c r="B48" s="693"/>
      <c r="C48" s="694"/>
      <c r="D48" s="796"/>
      <c r="E48" s="797"/>
      <c r="F48" s="798"/>
      <c r="G48" s="802"/>
      <c r="H48" s="803"/>
      <c r="I48" s="803"/>
      <c r="J48" s="803"/>
      <c r="K48" s="803"/>
      <c r="L48" s="804"/>
      <c r="M48" s="740"/>
      <c r="N48" s="741"/>
      <c r="O48" s="742"/>
      <c r="P48" s="743"/>
      <c r="Q48" s="744"/>
      <c r="R48" s="745"/>
      <c r="S48" s="743"/>
      <c r="T48" s="744"/>
      <c r="U48" s="745"/>
      <c r="V48" s="743"/>
      <c r="W48" s="745"/>
      <c r="X48" s="743"/>
      <c r="Y48" s="745"/>
      <c r="Z48" s="760"/>
      <c r="AA48" s="761"/>
      <c r="AB48" s="380"/>
      <c r="AC48" s="381" t="s">
        <v>303</v>
      </c>
      <c r="AD48" s="757"/>
      <c r="AE48" s="758"/>
      <c r="AF48" s="759"/>
      <c r="AG48" s="780"/>
      <c r="AH48" s="781"/>
      <c r="AI48" s="782"/>
      <c r="AJ48" s="786"/>
      <c r="AK48" s="787"/>
      <c r="AL48" s="788"/>
      <c r="AM48" s="791"/>
      <c r="AN48" s="792"/>
      <c r="AO48" s="733"/>
      <c r="AP48" s="737"/>
      <c r="AQ48" s="738"/>
      <c r="AR48" s="738"/>
      <c r="AS48" s="738"/>
      <c r="AT48" s="738"/>
      <c r="AU48" s="739"/>
    </row>
    <row r="49" spans="1:47" ht="18" customHeight="1">
      <c r="A49" s="693"/>
      <c r="B49" s="693" t="str">
        <f>IFERROR(INDEX('管理リスト(祝祭日)'!$K$3:$K$32,MATCH(D49,'管理リスト(祝祭日)'!$L$3:$L$32,0)),"")</f>
        <v/>
      </c>
      <c r="C49" s="694">
        <f t="shared" ref="C49" si="34">WEEKDAY(D49,1)</f>
        <v>6</v>
      </c>
      <c r="D49" s="765">
        <f t="shared" ref="D49" si="35">D47+1</f>
        <v>45401</v>
      </c>
      <c r="E49" s="766"/>
      <c r="F49" s="767"/>
      <c r="G49" s="771"/>
      <c r="H49" s="772"/>
      <c r="I49" s="772"/>
      <c r="J49" s="772"/>
      <c r="K49" s="772"/>
      <c r="L49" s="773"/>
      <c r="M49" s="774"/>
      <c r="N49" s="775"/>
      <c r="O49" s="776"/>
      <c r="P49" s="832"/>
      <c r="Q49" s="833"/>
      <c r="R49" s="834"/>
      <c r="S49" s="835"/>
      <c r="T49" s="836"/>
      <c r="U49" s="837"/>
      <c r="V49" s="835"/>
      <c r="W49" s="837"/>
      <c r="X49" s="835"/>
      <c r="Y49" s="837"/>
      <c r="Z49" s="838"/>
      <c r="AA49" s="839"/>
      <c r="AB49" s="382"/>
      <c r="AC49" s="383" t="s">
        <v>303</v>
      </c>
      <c r="AD49" s="840"/>
      <c r="AE49" s="841"/>
      <c r="AF49" s="842"/>
      <c r="AG49" s="805"/>
      <c r="AH49" s="806"/>
      <c r="AI49" s="807"/>
      <c r="AJ49" s="811"/>
      <c r="AK49" s="812"/>
      <c r="AL49" s="813"/>
      <c r="AM49" s="817"/>
      <c r="AN49" s="818"/>
      <c r="AO49" s="821" t="s">
        <v>304</v>
      </c>
      <c r="AP49" s="823"/>
      <c r="AQ49" s="824"/>
      <c r="AR49" s="824"/>
      <c r="AS49" s="824"/>
      <c r="AT49" s="824"/>
      <c r="AU49" s="825"/>
    </row>
    <row r="50" spans="1:47" ht="18" customHeight="1">
      <c r="A50" s="693"/>
      <c r="B50" s="693"/>
      <c r="C50" s="694"/>
      <c r="D50" s="768"/>
      <c r="E50" s="769"/>
      <c r="F50" s="770"/>
      <c r="G50" s="704"/>
      <c r="H50" s="705"/>
      <c r="I50" s="705"/>
      <c r="J50" s="705"/>
      <c r="K50" s="705"/>
      <c r="L50" s="706"/>
      <c r="M50" s="829"/>
      <c r="N50" s="830"/>
      <c r="O50" s="831"/>
      <c r="P50" s="686"/>
      <c r="Q50" s="687"/>
      <c r="R50" s="688"/>
      <c r="S50" s="686"/>
      <c r="T50" s="687"/>
      <c r="U50" s="688"/>
      <c r="V50" s="686"/>
      <c r="W50" s="688"/>
      <c r="X50" s="686"/>
      <c r="Y50" s="688"/>
      <c r="Z50" s="846"/>
      <c r="AA50" s="847"/>
      <c r="AB50" s="388"/>
      <c r="AC50" s="389" t="s">
        <v>303</v>
      </c>
      <c r="AD50" s="843"/>
      <c r="AE50" s="844"/>
      <c r="AF50" s="845"/>
      <c r="AG50" s="808"/>
      <c r="AH50" s="809"/>
      <c r="AI50" s="810"/>
      <c r="AJ50" s="814"/>
      <c r="AK50" s="815"/>
      <c r="AL50" s="816"/>
      <c r="AM50" s="819"/>
      <c r="AN50" s="820"/>
      <c r="AO50" s="822"/>
      <c r="AP50" s="826"/>
      <c r="AQ50" s="827"/>
      <c r="AR50" s="827"/>
      <c r="AS50" s="827"/>
      <c r="AT50" s="827"/>
      <c r="AU50" s="828"/>
    </row>
    <row r="51" spans="1:47" ht="18" customHeight="1">
      <c r="A51" s="693"/>
      <c r="B51" s="693" t="str">
        <f>IFERROR(INDEX('管理リスト(祝祭日)'!$K$3:$K$32,MATCH(D51,'管理リスト(祝祭日)'!$L$3:$L$32,0)),"")</f>
        <v/>
      </c>
      <c r="C51" s="694">
        <f t="shared" ref="C51" si="36">WEEKDAY(D51,1)</f>
        <v>7</v>
      </c>
      <c r="D51" s="793">
        <f t="shared" ref="D51" si="37">D49+1</f>
        <v>45402</v>
      </c>
      <c r="E51" s="794"/>
      <c r="F51" s="795"/>
      <c r="G51" s="799"/>
      <c r="H51" s="800"/>
      <c r="I51" s="800"/>
      <c r="J51" s="800"/>
      <c r="K51" s="800"/>
      <c r="L51" s="801"/>
      <c r="M51" s="762"/>
      <c r="N51" s="763"/>
      <c r="O51" s="764"/>
      <c r="P51" s="746"/>
      <c r="Q51" s="747"/>
      <c r="R51" s="748"/>
      <c r="S51" s="749"/>
      <c r="T51" s="750"/>
      <c r="U51" s="751"/>
      <c r="V51" s="749"/>
      <c r="W51" s="751"/>
      <c r="X51" s="749"/>
      <c r="Y51" s="751"/>
      <c r="Z51" s="752"/>
      <c r="AA51" s="753"/>
      <c r="AB51" s="378"/>
      <c r="AC51" s="379" t="s">
        <v>303</v>
      </c>
      <c r="AD51" s="754"/>
      <c r="AE51" s="755"/>
      <c r="AF51" s="756"/>
      <c r="AG51" s="777"/>
      <c r="AH51" s="778"/>
      <c r="AI51" s="779"/>
      <c r="AJ51" s="783"/>
      <c r="AK51" s="784"/>
      <c r="AL51" s="785"/>
      <c r="AM51" s="789"/>
      <c r="AN51" s="790"/>
      <c r="AO51" s="732" t="s">
        <v>304</v>
      </c>
      <c r="AP51" s="734"/>
      <c r="AQ51" s="735"/>
      <c r="AR51" s="735"/>
      <c r="AS51" s="735"/>
      <c r="AT51" s="735"/>
      <c r="AU51" s="736"/>
    </row>
    <row r="52" spans="1:47" ht="18" customHeight="1">
      <c r="A52" s="693"/>
      <c r="B52" s="693"/>
      <c r="C52" s="694"/>
      <c r="D52" s="796"/>
      <c r="E52" s="797"/>
      <c r="F52" s="798"/>
      <c r="G52" s="802"/>
      <c r="H52" s="803"/>
      <c r="I52" s="803"/>
      <c r="J52" s="803"/>
      <c r="K52" s="803"/>
      <c r="L52" s="804"/>
      <c r="M52" s="740"/>
      <c r="N52" s="741"/>
      <c r="O52" s="742"/>
      <c r="P52" s="743"/>
      <c r="Q52" s="744"/>
      <c r="R52" s="745"/>
      <c r="S52" s="743"/>
      <c r="T52" s="744"/>
      <c r="U52" s="745"/>
      <c r="V52" s="743"/>
      <c r="W52" s="745"/>
      <c r="X52" s="743"/>
      <c r="Y52" s="745"/>
      <c r="Z52" s="760"/>
      <c r="AA52" s="761"/>
      <c r="AB52" s="380"/>
      <c r="AC52" s="381" t="s">
        <v>303</v>
      </c>
      <c r="AD52" s="757"/>
      <c r="AE52" s="758"/>
      <c r="AF52" s="759"/>
      <c r="AG52" s="780"/>
      <c r="AH52" s="781"/>
      <c r="AI52" s="782"/>
      <c r="AJ52" s="786"/>
      <c r="AK52" s="787"/>
      <c r="AL52" s="788"/>
      <c r="AM52" s="791"/>
      <c r="AN52" s="792"/>
      <c r="AO52" s="733"/>
      <c r="AP52" s="737"/>
      <c r="AQ52" s="738"/>
      <c r="AR52" s="738"/>
      <c r="AS52" s="738"/>
      <c r="AT52" s="738"/>
      <c r="AU52" s="739"/>
    </row>
    <row r="53" spans="1:47" ht="18" customHeight="1">
      <c r="A53" s="693"/>
      <c r="B53" s="693" t="str">
        <f>IFERROR(INDEX('管理リスト(祝祭日)'!$K$3:$K$32,MATCH(D53,'管理リスト(祝祭日)'!$L$3:$L$32,0)),"")</f>
        <v/>
      </c>
      <c r="C53" s="694">
        <f t="shared" ref="C53" si="38">WEEKDAY(D53,1)</f>
        <v>1</v>
      </c>
      <c r="D53" s="765">
        <f t="shared" ref="D53" si="39">D51+1</f>
        <v>45403</v>
      </c>
      <c r="E53" s="766"/>
      <c r="F53" s="767"/>
      <c r="G53" s="771"/>
      <c r="H53" s="772"/>
      <c r="I53" s="772"/>
      <c r="J53" s="772"/>
      <c r="K53" s="772"/>
      <c r="L53" s="773"/>
      <c r="M53" s="774"/>
      <c r="N53" s="775"/>
      <c r="O53" s="776"/>
      <c r="P53" s="832"/>
      <c r="Q53" s="833"/>
      <c r="R53" s="834"/>
      <c r="S53" s="835"/>
      <c r="T53" s="836"/>
      <c r="U53" s="837"/>
      <c r="V53" s="835"/>
      <c r="W53" s="837"/>
      <c r="X53" s="835"/>
      <c r="Y53" s="837"/>
      <c r="Z53" s="838"/>
      <c r="AA53" s="839"/>
      <c r="AB53" s="382"/>
      <c r="AC53" s="383" t="s">
        <v>303</v>
      </c>
      <c r="AD53" s="840"/>
      <c r="AE53" s="841"/>
      <c r="AF53" s="842"/>
      <c r="AG53" s="805"/>
      <c r="AH53" s="806"/>
      <c r="AI53" s="807"/>
      <c r="AJ53" s="811"/>
      <c r="AK53" s="812"/>
      <c r="AL53" s="813"/>
      <c r="AM53" s="817"/>
      <c r="AN53" s="818"/>
      <c r="AO53" s="821" t="s">
        <v>304</v>
      </c>
      <c r="AP53" s="823"/>
      <c r="AQ53" s="824"/>
      <c r="AR53" s="824"/>
      <c r="AS53" s="824"/>
      <c r="AT53" s="824"/>
      <c r="AU53" s="825"/>
    </row>
    <row r="54" spans="1:47" ht="18" customHeight="1">
      <c r="A54" s="693"/>
      <c r="B54" s="693"/>
      <c r="C54" s="694"/>
      <c r="D54" s="768"/>
      <c r="E54" s="769"/>
      <c r="F54" s="770"/>
      <c r="G54" s="704"/>
      <c r="H54" s="705"/>
      <c r="I54" s="705"/>
      <c r="J54" s="705"/>
      <c r="K54" s="705"/>
      <c r="L54" s="706"/>
      <c r="M54" s="829"/>
      <c r="N54" s="830"/>
      <c r="O54" s="831"/>
      <c r="P54" s="686"/>
      <c r="Q54" s="687"/>
      <c r="R54" s="688"/>
      <c r="S54" s="686"/>
      <c r="T54" s="687"/>
      <c r="U54" s="688"/>
      <c r="V54" s="686"/>
      <c r="W54" s="688"/>
      <c r="X54" s="686"/>
      <c r="Y54" s="688"/>
      <c r="Z54" s="846"/>
      <c r="AA54" s="847"/>
      <c r="AB54" s="388"/>
      <c r="AC54" s="389" t="s">
        <v>303</v>
      </c>
      <c r="AD54" s="843"/>
      <c r="AE54" s="844"/>
      <c r="AF54" s="845"/>
      <c r="AG54" s="808"/>
      <c r="AH54" s="809"/>
      <c r="AI54" s="810"/>
      <c r="AJ54" s="814"/>
      <c r="AK54" s="815"/>
      <c r="AL54" s="816"/>
      <c r="AM54" s="819"/>
      <c r="AN54" s="820"/>
      <c r="AO54" s="822"/>
      <c r="AP54" s="826"/>
      <c r="AQ54" s="827"/>
      <c r="AR54" s="827"/>
      <c r="AS54" s="827"/>
      <c r="AT54" s="827"/>
      <c r="AU54" s="828"/>
    </row>
    <row r="55" spans="1:47" ht="18" customHeight="1">
      <c r="A55" s="693"/>
      <c r="B55" s="693" t="str">
        <f>IFERROR(INDEX('管理リスト(祝祭日)'!$K$3:$K$32,MATCH(D55,'管理リスト(祝祭日)'!$L$3:$L$32,0)),"")</f>
        <v/>
      </c>
      <c r="C55" s="694">
        <f t="shared" ref="C55" si="40">WEEKDAY(D55,1)</f>
        <v>2</v>
      </c>
      <c r="D55" s="793">
        <f t="shared" ref="D55" si="41">D53+1</f>
        <v>45404</v>
      </c>
      <c r="E55" s="794"/>
      <c r="F55" s="795"/>
      <c r="G55" s="799"/>
      <c r="H55" s="800"/>
      <c r="I55" s="800"/>
      <c r="J55" s="800"/>
      <c r="K55" s="800"/>
      <c r="L55" s="801"/>
      <c r="M55" s="762"/>
      <c r="N55" s="763"/>
      <c r="O55" s="764"/>
      <c r="P55" s="746"/>
      <c r="Q55" s="747"/>
      <c r="R55" s="748"/>
      <c r="S55" s="749"/>
      <c r="T55" s="750"/>
      <c r="U55" s="751"/>
      <c r="V55" s="749"/>
      <c r="W55" s="751"/>
      <c r="X55" s="749"/>
      <c r="Y55" s="751"/>
      <c r="Z55" s="752"/>
      <c r="AA55" s="753"/>
      <c r="AB55" s="378"/>
      <c r="AC55" s="379" t="s">
        <v>303</v>
      </c>
      <c r="AD55" s="754"/>
      <c r="AE55" s="755"/>
      <c r="AF55" s="756"/>
      <c r="AG55" s="777"/>
      <c r="AH55" s="778"/>
      <c r="AI55" s="779"/>
      <c r="AJ55" s="783"/>
      <c r="AK55" s="784"/>
      <c r="AL55" s="785"/>
      <c r="AM55" s="789"/>
      <c r="AN55" s="790"/>
      <c r="AO55" s="732" t="s">
        <v>304</v>
      </c>
      <c r="AP55" s="734"/>
      <c r="AQ55" s="735"/>
      <c r="AR55" s="735"/>
      <c r="AS55" s="735"/>
      <c r="AT55" s="735"/>
      <c r="AU55" s="736"/>
    </row>
    <row r="56" spans="1:47" ht="18" customHeight="1">
      <c r="A56" s="693"/>
      <c r="B56" s="693"/>
      <c r="C56" s="694"/>
      <c r="D56" s="796"/>
      <c r="E56" s="797"/>
      <c r="F56" s="798"/>
      <c r="G56" s="802"/>
      <c r="H56" s="803"/>
      <c r="I56" s="803"/>
      <c r="J56" s="803"/>
      <c r="K56" s="803"/>
      <c r="L56" s="804"/>
      <c r="M56" s="740"/>
      <c r="N56" s="741"/>
      <c r="O56" s="742"/>
      <c r="P56" s="743"/>
      <c r="Q56" s="744"/>
      <c r="R56" s="745"/>
      <c r="S56" s="743"/>
      <c r="T56" s="744"/>
      <c r="U56" s="745"/>
      <c r="V56" s="743"/>
      <c r="W56" s="745"/>
      <c r="X56" s="743"/>
      <c r="Y56" s="745"/>
      <c r="Z56" s="760"/>
      <c r="AA56" s="761"/>
      <c r="AB56" s="380"/>
      <c r="AC56" s="381" t="s">
        <v>303</v>
      </c>
      <c r="AD56" s="757"/>
      <c r="AE56" s="758"/>
      <c r="AF56" s="759"/>
      <c r="AG56" s="780"/>
      <c r="AH56" s="781"/>
      <c r="AI56" s="782"/>
      <c r="AJ56" s="786"/>
      <c r="AK56" s="787"/>
      <c r="AL56" s="788"/>
      <c r="AM56" s="791"/>
      <c r="AN56" s="792"/>
      <c r="AO56" s="733"/>
      <c r="AP56" s="737"/>
      <c r="AQ56" s="738"/>
      <c r="AR56" s="738"/>
      <c r="AS56" s="738"/>
      <c r="AT56" s="738"/>
      <c r="AU56" s="739"/>
    </row>
    <row r="57" spans="1:47" ht="18" customHeight="1">
      <c r="A57" s="693"/>
      <c r="B57" s="693" t="str">
        <f>IFERROR(INDEX('管理リスト(祝祭日)'!$K$3:$K$32,MATCH(D57,'管理リスト(祝祭日)'!$L$3:$L$32,0)),"")</f>
        <v/>
      </c>
      <c r="C57" s="694">
        <f t="shared" ref="C57" si="42">WEEKDAY(D57,1)</f>
        <v>3</v>
      </c>
      <c r="D57" s="765">
        <f t="shared" ref="D57" si="43">D55+1</f>
        <v>45405</v>
      </c>
      <c r="E57" s="766"/>
      <c r="F57" s="767"/>
      <c r="G57" s="771"/>
      <c r="H57" s="772"/>
      <c r="I57" s="772"/>
      <c r="J57" s="772"/>
      <c r="K57" s="772"/>
      <c r="L57" s="773"/>
      <c r="M57" s="774"/>
      <c r="N57" s="775"/>
      <c r="O57" s="776"/>
      <c r="P57" s="832"/>
      <c r="Q57" s="833"/>
      <c r="R57" s="834"/>
      <c r="S57" s="835"/>
      <c r="T57" s="836"/>
      <c r="U57" s="837"/>
      <c r="V57" s="835"/>
      <c r="W57" s="837"/>
      <c r="X57" s="835"/>
      <c r="Y57" s="837"/>
      <c r="Z57" s="838"/>
      <c r="AA57" s="839"/>
      <c r="AB57" s="382"/>
      <c r="AC57" s="383" t="s">
        <v>303</v>
      </c>
      <c r="AD57" s="840"/>
      <c r="AE57" s="841"/>
      <c r="AF57" s="842"/>
      <c r="AG57" s="805"/>
      <c r="AH57" s="806"/>
      <c r="AI57" s="807"/>
      <c r="AJ57" s="811"/>
      <c r="AK57" s="812"/>
      <c r="AL57" s="813"/>
      <c r="AM57" s="817"/>
      <c r="AN57" s="818"/>
      <c r="AO57" s="821" t="s">
        <v>304</v>
      </c>
      <c r="AP57" s="823"/>
      <c r="AQ57" s="824"/>
      <c r="AR57" s="824"/>
      <c r="AS57" s="824"/>
      <c r="AT57" s="824"/>
      <c r="AU57" s="825"/>
    </row>
    <row r="58" spans="1:47" ht="18" customHeight="1">
      <c r="A58" s="693"/>
      <c r="B58" s="693"/>
      <c r="C58" s="694"/>
      <c r="D58" s="768"/>
      <c r="E58" s="769"/>
      <c r="F58" s="770"/>
      <c r="G58" s="704"/>
      <c r="H58" s="705"/>
      <c r="I58" s="705"/>
      <c r="J58" s="705"/>
      <c r="K58" s="705"/>
      <c r="L58" s="706"/>
      <c r="M58" s="829"/>
      <c r="N58" s="830"/>
      <c r="O58" s="831"/>
      <c r="P58" s="686"/>
      <c r="Q58" s="687"/>
      <c r="R58" s="688"/>
      <c r="S58" s="686"/>
      <c r="T58" s="687"/>
      <c r="U58" s="688"/>
      <c r="V58" s="686"/>
      <c r="W58" s="688"/>
      <c r="X58" s="686"/>
      <c r="Y58" s="688"/>
      <c r="Z58" s="846"/>
      <c r="AA58" s="847"/>
      <c r="AB58" s="388"/>
      <c r="AC58" s="389" t="s">
        <v>303</v>
      </c>
      <c r="AD58" s="843"/>
      <c r="AE58" s="844"/>
      <c r="AF58" s="845"/>
      <c r="AG58" s="808"/>
      <c r="AH58" s="809"/>
      <c r="AI58" s="810"/>
      <c r="AJ58" s="814"/>
      <c r="AK58" s="815"/>
      <c r="AL58" s="816"/>
      <c r="AM58" s="819"/>
      <c r="AN58" s="820"/>
      <c r="AO58" s="822"/>
      <c r="AP58" s="826"/>
      <c r="AQ58" s="827"/>
      <c r="AR58" s="827"/>
      <c r="AS58" s="827"/>
      <c r="AT58" s="827"/>
      <c r="AU58" s="828"/>
    </row>
    <row r="59" spans="1:47" ht="18" customHeight="1">
      <c r="A59" s="693"/>
      <c r="B59" s="693" t="str">
        <f>IFERROR(INDEX('管理リスト(祝祭日)'!$K$3:$K$32,MATCH(D59,'管理リスト(祝祭日)'!$L$3:$L$32,0)),"")</f>
        <v/>
      </c>
      <c r="C59" s="694">
        <f t="shared" ref="C59" si="44">WEEKDAY(D59,1)</f>
        <v>4</v>
      </c>
      <c r="D59" s="793">
        <f t="shared" ref="D59" si="45">D57+1</f>
        <v>45406</v>
      </c>
      <c r="E59" s="794"/>
      <c r="F59" s="795"/>
      <c r="G59" s="799"/>
      <c r="H59" s="800"/>
      <c r="I59" s="800"/>
      <c r="J59" s="800"/>
      <c r="K59" s="800"/>
      <c r="L59" s="801"/>
      <c r="M59" s="762"/>
      <c r="N59" s="763"/>
      <c r="O59" s="764"/>
      <c r="P59" s="746"/>
      <c r="Q59" s="747"/>
      <c r="R59" s="748"/>
      <c r="S59" s="749"/>
      <c r="T59" s="750"/>
      <c r="U59" s="751"/>
      <c r="V59" s="749"/>
      <c r="W59" s="751"/>
      <c r="X59" s="749"/>
      <c r="Y59" s="751"/>
      <c r="Z59" s="752"/>
      <c r="AA59" s="753"/>
      <c r="AB59" s="378"/>
      <c r="AC59" s="379" t="s">
        <v>303</v>
      </c>
      <c r="AD59" s="754"/>
      <c r="AE59" s="755"/>
      <c r="AF59" s="756"/>
      <c r="AG59" s="777"/>
      <c r="AH59" s="778"/>
      <c r="AI59" s="779"/>
      <c r="AJ59" s="783"/>
      <c r="AK59" s="784"/>
      <c r="AL59" s="785"/>
      <c r="AM59" s="789"/>
      <c r="AN59" s="790"/>
      <c r="AO59" s="732" t="s">
        <v>304</v>
      </c>
      <c r="AP59" s="734"/>
      <c r="AQ59" s="735"/>
      <c r="AR59" s="735"/>
      <c r="AS59" s="735"/>
      <c r="AT59" s="735"/>
      <c r="AU59" s="736"/>
    </row>
    <row r="60" spans="1:47" ht="18" customHeight="1">
      <c r="A60" s="693"/>
      <c r="B60" s="693"/>
      <c r="C60" s="694"/>
      <c r="D60" s="796"/>
      <c r="E60" s="797"/>
      <c r="F60" s="798"/>
      <c r="G60" s="802"/>
      <c r="H60" s="803"/>
      <c r="I60" s="803"/>
      <c r="J60" s="803"/>
      <c r="K60" s="803"/>
      <c r="L60" s="804"/>
      <c r="M60" s="740"/>
      <c r="N60" s="741"/>
      <c r="O60" s="742"/>
      <c r="P60" s="743"/>
      <c r="Q60" s="744"/>
      <c r="R60" s="745"/>
      <c r="S60" s="743"/>
      <c r="T60" s="744"/>
      <c r="U60" s="745"/>
      <c r="V60" s="743"/>
      <c r="W60" s="745"/>
      <c r="X60" s="743"/>
      <c r="Y60" s="745"/>
      <c r="Z60" s="760"/>
      <c r="AA60" s="761"/>
      <c r="AB60" s="380"/>
      <c r="AC60" s="381" t="s">
        <v>303</v>
      </c>
      <c r="AD60" s="757"/>
      <c r="AE60" s="758"/>
      <c r="AF60" s="759"/>
      <c r="AG60" s="780"/>
      <c r="AH60" s="781"/>
      <c r="AI60" s="782"/>
      <c r="AJ60" s="786"/>
      <c r="AK60" s="787"/>
      <c r="AL60" s="788"/>
      <c r="AM60" s="791"/>
      <c r="AN60" s="792"/>
      <c r="AO60" s="733"/>
      <c r="AP60" s="737"/>
      <c r="AQ60" s="738"/>
      <c r="AR60" s="738"/>
      <c r="AS60" s="738"/>
      <c r="AT60" s="738"/>
      <c r="AU60" s="739"/>
    </row>
    <row r="61" spans="1:47" ht="18" customHeight="1">
      <c r="A61" s="693"/>
      <c r="B61" s="693" t="str">
        <f>IFERROR(INDEX('管理リスト(祝祭日)'!$K$3:$K$32,MATCH(D61,'管理リスト(祝祭日)'!$L$3:$L$32,0)),"")</f>
        <v/>
      </c>
      <c r="C61" s="694">
        <f t="shared" ref="C61" si="46">WEEKDAY(D61,1)</f>
        <v>5</v>
      </c>
      <c r="D61" s="765">
        <f t="shared" ref="D61" si="47">D59+1</f>
        <v>45407</v>
      </c>
      <c r="E61" s="766"/>
      <c r="F61" s="767"/>
      <c r="G61" s="771"/>
      <c r="H61" s="772"/>
      <c r="I61" s="772"/>
      <c r="J61" s="772"/>
      <c r="K61" s="772"/>
      <c r="L61" s="773"/>
      <c r="M61" s="774"/>
      <c r="N61" s="775"/>
      <c r="O61" s="776"/>
      <c r="P61" s="832"/>
      <c r="Q61" s="833"/>
      <c r="R61" s="834"/>
      <c r="S61" s="835"/>
      <c r="T61" s="836"/>
      <c r="U61" s="837"/>
      <c r="V61" s="835"/>
      <c r="W61" s="837"/>
      <c r="X61" s="835"/>
      <c r="Y61" s="837"/>
      <c r="Z61" s="838"/>
      <c r="AA61" s="839"/>
      <c r="AB61" s="382"/>
      <c r="AC61" s="383" t="s">
        <v>303</v>
      </c>
      <c r="AD61" s="840"/>
      <c r="AE61" s="841"/>
      <c r="AF61" s="842"/>
      <c r="AG61" s="805"/>
      <c r="AH61" s="806"/>
      <c r="AI61" s="807"/>
      <c r="AJ61" s="811"/>
      <c r="AK61" s="812"/>
      <c r="AL61" s="813"/>
      <c r="AM61" s="817"/>
      <c r="AN61" s="818"/>
      <c r="AO61" s="821" t="s">
        <v>304</v>
      </c>
      <c r="AP61" s="823"/>
      <c r="AQ61" s="824"/>
      <c r="AR61" s="824"/>
      <c r="AS61" s="824"/>
      <c r="AT61" s="824"/>
      <c r="AU61" s="825"/>
    </row>
    <row r="62" spans="1:47" ht="18" customHeight="1">
      <c r="A62" s="693"/>
      <c r="B62" s="693"/>
      <c r="C62" s="694"/>
      <c r="D62" s="768"/>
      <c r="E62" s="769"/>
      <c r="F62" s="770"/>
      <c r="G62" s="704"/>
      <c r="H62" s="705"/>
      <c r="I62" s="705"/>
      <c r="J62" s="705"/>
      <c r="K62" s="705"/>
      <c r="L62" s="706"/>
      <c r="M62" s="829"/>
      <c r="N62" s="830"/>
      <c r="O62" s="831"/>
      <c r="P62" s="686"/>
      <c r="Q62" s="687"/>
      <c r="R62" s="688"/>
      <c r="S62" s="686"/>
      <c r="T62" s="687"/>
      <c r="U62" s="688"/>
      <c r="V62" s="686"/>
      <c r="W62" s="688"/>
      <c r="X62" s="686"/>
      <c r="Y62" s="688"/>
      <c r="Z62" s="846"/>
      <c r="AA62" s="847"/>
      <c r="AB62" s="388"/>
      <c r="AC62" s="389" t="s">
        <v>303</v>
      </c>
      <c r="AD62" s="843"/>
      <c r="AE62" s="844"/>
      <c r="AF62" s="845"/>
      <c r="AG62" s="808"/>
      <c r="AH62" s="809"/>
      <c r="AI62" s="810"/>
      <c r="AJ62" s="814"/>
      <c r="AK62" s="815"/>
      <c r="AL62" s="816"/>
      <c r="AM62" s="819"/>
      <c r="AN62" s="820"/>
      <c r="AO62" s="822"/>
      <c r="AP62" s="826"/>
      <c r="AQ62" s="827"/>
      <c r="AR62" s="827"/>
      <c r="AS62" s="827"/>
      <c r="AT62" s="827"/>
      <c r="AU62" s="828"/>
    </row>
    <row r="63" spans="1:47" ht="18" customHeight="1">
      <c r="A63" s="693"/>
      <c r="B63" s="693" t="str">
        <f>IFERROR(INDEX('管理リスト(祝祭日)'!$K$3:$K$32,MATCH(D63,'管理リスト(祝祭日)'!$L$3:$L$32,0)),"")</f>
        <v/>
      </c>
      <c r="C63" s="694">
        <f t="shared" ref="C63" si="48">WEEKDAY(D63,1)</f>
        <v>6</v>
      </c>
      <c r="D63" s="793">
        <f t="shared" ref="D63" si="49">D61+1</f>
        <v>45408</v>
      </c>
      <c r="E63" s="794"/>
      <c r="F63" s="795"/>
      <c r="G63" s="799"/>
      <c r="H63" s="800"/>
      <c r="I63" s="800"/>
      <c r="J63" s="800"/>
      <c r="K63" s="800"/>
      <c r="L63" s="801"/>
      <c r="M63" s="762"/>
      <c r="N63" s="763"/>
      <c r="O63" s="764"/>
      <c r="P63" s="746"/>
      <c r="Q63" s="747"/>
      <c r="R63" s="748"/>
      <c r="S63" s="749"/>
      <c r="T63" s="750"/>
      <c r="U63" s="751"/>
      <c r="V63" s="749"/>
      <c r="W63" s="751"/>
      <c r="X63" s="749"/>
      <c r="Y63" s="751"/>
      <c r="Z63" s="752"/>
      <c r="AA63" s="753"/>
      <c r="AB63" s="378"/>
      <c r="AC63" s="379" t="s">
        <v>303</v>
      </c>
      <c r="AD63" s="754"/>
      <c r="AE63" s="755"/>
      <c r="AF63" s="756"/>
      <c r="AG63" s="777"/>
      <c r="AH63" s="778"/>
      <c r="AI63" s="779"/>
      <c r="AJ63" s="783"/>
      <c r="AK63" s="784"/>
      <c r="AL63" s="785"/>
      <c r="AM63" s="789"/>
      <c r="AN63" s="790"/>
      <c r="AO63" s="732" t="s">
        <v>304</v>
      </c>
      <c r="AP63" s="734"/>
      <c r="AQ63" s="735"/>
      <c r="AR63" s="735"/>
      <c r="AS63" s="735"/>
      <c r="AT63" s="735"/>
      <c r="AU63" s="736"/>
    </row>
    <row r="64" spans="1:47" ht="18" customHeight="1">
      <c r="A64" s="693"/>
      <c r="B64" s="693"/>
      <c r="C64" s="694"/>
      <c r="D64" s="796"/>
      <c r="E64" s="797"/>
      <c r="F64" s="798"/>
      <c r="G64" s="802"/>
      <c r="H64" s="803"/>
      <c r="I64" s="803"/>
      <c r="J64" s="803"/>
      <c r="K64" s="803"/>
      <c r="L64" s="804"/>
      <c r="M64" s="740"/>
      <c r="N64" s="741"/>
      <c r="O64" s="742"/>
      <c r="P64" s="743"/>
      <c r="Q64" s="744"/>
      <c r="R64" s="745"/>
      <c r="S64" s="743"/>
      <c r="T64" s="744"/>
      <c r="U64" s="745"/>
      <c r="V64" s="743"/>
      <c r="W64" s="745"/>
      <c r="X64" s="743"/>
      <c r="Y64" s="745"/>
      <c r="Z64" s="760"/>
      <c r="AA64" s="761"/>
      <c r="AB64" s="380"/>
      <c r="AC64" s="381" t="s">
        <v>303</v>
      </c>
      <c r="AD64" s="757"/>
      <c r="AE64" s="758"/>
      <c r="AF64" s="759"/>
      <c r="AG64" s="780"/>
      <c r="AH64" s="781"/>
      <c r="AI64" s="782"/>
      <c r="AJ64" s="786"/>
      <c r="AK64" s="787"/>
      <c r="AL64" s="788"/>
      <c r="AM64" s="791"/>
      <c r="AN64" s="792"/>
      <c r="AO64" s="733"/>
      <c r="AP64" s="737"/>
      <c r="AQ64" s="738"/>
      <c r="AR64" s="738"/>
      <c r="AS64" s="738"/>
      <c r="AT64" s="738"/>
      <c r="AU64" s="739"/>
    </row>
    <row r="65" spans="1:47" ht="18" customHeight="1">
      <c r="A65" s="693"/>
      <c r="B65" s="693" t="str">
        <f>IFERROR(INDEX('管理リスト(祝祭日)'!$K$3:$K$32,MATCH(D65,'管理リスト(祝祭日)'!$L$3:$L$32,0)),"")</f>
        <v/>
      </c>
      <c r="C65" s="694">
        <f t="shared" ref="C65" si="50">WEEKDAY(D65,1)</f>
        <v>7</v>
      </c>
      <c r="D65" s="765">
        <f t="shared" ref="D65" si="51">D63+1</f>
        <v>45409</v>
      </c>
      <c r="E65" s="766"/>
      <c r="F65" s="767"/>
      <c r="G65" s="771"/>
      <c r="H65" s="772"/>
      <c r="I65" s="772"/>
      <c r="J65" s="772"/>
      <c r="K65" s="772"/>
      <c r="L65" s="773"/>
      <c r="M65" s="774"/>
      <c r="N65" s="775"/>
      <c r="O65" s="776"/>
      <c r="P65" s="832"/>
      <c r="Q65" s="833"/>
      <c r="R65" s="834"/>
      <c r="S65" s="835"/>
      <c r="T65" s="836"/>
      <c r="U65" s="837"/>
      <c r="V65" s="835"/>
      <c r="W65" s="837"/>
      <c r="X65" s="835"/>
      <c r="Y65" s="837"/>
      <c r="Z65" s="838"/>
      <c r="AA65" s="839"/>
      <c r="AB65" s="382"/>
      <c r="AC65" s="383" t="s">
        <v>303</v>
      </c>
      <c r="AD65" s="840"/>
      <c r="AE65" s="841"/>
      <c r="AF65" s="842"/>
      <c r="AG65" s="805"/>
      <c r="AH65" s="806"/>
      <c r="AI65" s="807"/>
      <c r="AJ65" s="811"/>
      <c r="AK65" s="812"/>
      <c r="AL65" s="813"/>
      <c r="AM65" s="817"/>
      <c r="AN65" s="818"/>
      <c r="AO65" s="821" t="s">
        <v>304</v>
      </c>
      <c r="AP65" s="823"/>
      <c r="AQ65" s="824"/>
      <c r="AR65" s="824"/>
      <c r="AS65" s="824"/>
      <c r="AT65" s="824"/>
      <c r="AU65" s="825"/>
    </row>
    <row r="66" spans="1:47" ht="18" customHeight="1">
      <c r="A66" s="693"/>
      <c r="B66" s="693"/>
      <c r="C66" s="694"/>
      <c r="D66" s="768"/>
      <c r="E66" s="769"/>
      <c r="F66" s="770"/>
      <c r="G66" s="704"/>
      <c r="H66" s="705"/>
      <c r="I66" s="705"/>
      <c r="J66" s="705"/>
      <c r="K66" s="705"/>
      <c r="L66" s="706"/>
      <c r="M66" s="829"/>
      <c r="N66" s="830"/>
      <c r="O66" s="831"/>
      <c r="P66" s="686"/>
      <c r="Q66" s="687"/>
      <c r="R66" s="688"/>
      <c r="S66" s="686"/>
      <c r="T66" s="687"/>
      <c r="U66" s="688"/>
      <c r="V66" s="686"/>
      <c r="W66" s="688"/>
      <c r="X66" s="686"/>
      <c r="Y66" s="688"/>
      <c r="Z66" s="846"/>
      <c r="AA66" s="847"/>
      <c r="AB66" s="388"/>
      <c r="AC66" s="389" t="s">
        <v>303</v>
      </c>
      <c r="AD66" s="843"/>
      <c r="AE66" s="844"/>
      <c r="AF66" s="845"/>
      <c r="AG66" s="808"/>
      <c r="AH66" s="809"/>
      <c r="AI66" s="810"/>
      <c r="AJ66" s="814"/>
      <c r="AK66" s="815"/>
      <c r="AL66" s="816"/>
      <c r="AM66" s="819"/>
      <c r="AN66" s="820"/>
      <c r="AO66" s="822"/>
      <c r="AP66" s="826"/>
      <c r="AQ66" s="827"/>
      <c r="AR66" s="827"/>
      <c r="AS66" s="827"/>
      <c r="AT66" s="827"/>
      <c r="AU66" s="828"/>
    </row>
    <row r="67" spans="1:47" ht="18" customHeight="1">
      <c r="A67" s="693"/>
      <c r="B67" s="693" t="str">
        <f>IFERROR(INDEX('管理リスト(祝祭日)'!$K$3:$K$32,MATCH(D67,'管理リスト(祝祭日)'!$L$3:$L$32,0)),"")</f>
        <v/>
      </c>
      <c r="C67" s="694">
        <f t="shared" ref="C67" si="52">WEEKDAY(D67,1)</f>
        <v>1</v>
      </c>
      <c r="D67" s="793">
        <f t="shared" ref="D67" si="53">D65+1</f>
        <v>45410</v>
      </c>
      <c r="E67" s="794"/>
      <c r="F67" s="795"/>
      <c r="G67" s="799"/>
      <c r="H67" s="800"/>
      <c r="I67" s="800"/>
      <c r="J67" s="800"/>
      <c r="K67" s="800"/>
      <c r="L67" s="801"/>
      <c r="M67" s="762"/>
      <c r="N67" s="763"/>
      <c r="O67" s="764"/>
      <c r="P67" s="746"/>
      <c r="Q67" s="747"/>
      <c r="R67" s="748"/>
      <c r="S67" s="749"/>
      <c r="T67" s="750"/>
      <c r="U67" s="751"/>
      <c r="V67" s="749"/>
      <c r="W67" s="751"/>
      <c r="X67" s="749"/>
      <c r="Y67" s="751"/>
      <c r="Z67" s="752"/>
      <c r="AA67" s="753"/>
      <c r="AB67" s="378"/>
      <c r="AC67" s="379" t="s">
        <v>303</v>
      </c>
      <c r="AD67" s="754"/>
      <c r="AE67" s="755"/>
      <c r="AF67" s="756"/>
      <c r="AG67" s="777"/>
      <c r="AH67" s="778"/>
      <c r="AI67" s="779"/>
      <c r="AJ67" s="783"/>
      <c r="AK67" s="784"/>
      <c r="AL67" s="785"/>
      <c r="AM67" s="789"/>
      <c r="AN67" s="790"/>
      <c r="AO67" s="732" t="s">
        <v>304</v>
      </c>
      <c r="AP67" s="734"/>
      <c r="AQ67" s="735"/>
      <c r="AR67" s="735"/>
      <c r="AS67" s="735"/>
      <c r="AT67" s="735"/>
      <c r="AU67" s="736"/>
    </row>
    <row r="68" spans="1:47" ht="18" customHeight="1">
      <c r="A68" s="693"/>
      <c r="B68" s="693"/>
      <c r="C68" s="694"/>
      <c r="D68" s="796"/>
      <c r="E68" s="797"/>
      <c r="F68" s="798"/>
      <c r="G68" s="802"/>
      <c r="H68" s="803"/>
      <c r="I68" s="803"/>
      <c r="J68" s="803"/>
      <c r="K68" s="803"/>
      <c r="L68" s="804"/>
      <c r="M68" s="740"/>
      <c r="N68" s="741"/>
      <c r="O68" s="742"/>
      <c r="P68" s="743"/>
      <c r="Q68" s="744"/>
      <c r="R68" s="745"/>
      <c r="S68" s="743"/>
      <c r="T68" s="744"/>
      <c r="U68" s="745"/>
      <c r="V68" s="743"/>
      <c r="W68" s="745"/>
      <c r="X68" s="743"/>
      <c r="Y68" s="745"/>
      <c r="Z68" s="760"/>
      <c r="AA68" s="761"/>
      <c r="AB68" s="380"/>
      <c r="AC68" s="381" t="s">
        <v>303</v>
      </c>
      <c r="AD68" s="757"/>
      <c r="AE68" s="758"/>
      <c r="AF68" s="759"/>
      <c r="AG68" s="780"/>
      <c r="AH68" s="781"/>
      <c r="AI68" s="782"/>
      <c r="AJ68" s="786"/>
      <c r="AK68" s="787"/>
      <c r="AL68" s="788"/>
      <c r="AM68" s="791"/>
      <c r="AN68" s="792"/>
      <c r="AO68" s="733"/>
      <c r="AP68" s="737"/>
      <c r="AQ68" s="738"/>
      <c r="AR68" s="738"/>
      <c r="AS68" s="738"/>
      <c r="AT68" s="738"/>
      <c r="AU68" s="739"/>
    </row>
    <row r="69" spans="1:47" ht="18" customHeight="1">
      <c r="A69" s="693"/>
      <c r="B69" s="693" t="str">
        <f>IFERROR(INDEX('管理リスト(祝祭日)'!$K$3:$K$32,MATCH(D69,'管理リスト(祝祭日)'!$L$3:$L$32,0)),"")</f>
        <v/>
      </c>
      <c r="C69" s="694">
        <f t="shared" ref="C69" si="54">WEEKDAY(D69,1)</f>
        <v>2</v>
      </c>
      <c r="D69" s="848">
        <f t="shared" ref="D69" si="55">D67+1</f>
        <v>45411</v>
      </c>
      <c r="E69" s="849"/>
      <c r="F69" s="850"/>
      <c r="G69" s="771"/>
      <c r="H69" s="772"/>
      <c r="I69" s="772"/>
      <c r="J69" s="772"/>
      <c r="K69" s="772"/>
      <c r="L69" s="773"/>
      <c r="M69" s="774"/>
      <c r="N69" s="775"/>
      <c r="O69" s="776"/>
      <c r="P69" s="832"/>
      <c r="Q69" s="833"/>
      <c r="R69" s="834"/>
      <c r="S69" s="835"/>
      <c r="T69" s="836"/>
      <c r="U69" s="837"/>
      <c r="V69" s="835"/>
      <c r="W69" s="837"/>
      <c r="X69" s="835"/>
      <c r="Y69" s="837"/>
      <c r="Z69" s="838"/>
      <c r="AA69" s="839"/>
      <c r="AB69" s="382"/>
      <c r="AC69" s="383" t="s">
        <v>303</v>
      </c>
      <c r="AD69" s="840"/>
      <c r="AE69" s="841"/>
      <c r="AF69" s="842"/>
      <c r="AG69" s="805"/>
      <c r="AH69" s="806"/>
      <c r="AI69" s="807"/>
      <c r="AJ69" s="811"/>
      <c r="AK69" s="812"/>
      <c r="AL69" s="813"/>
      <c r="AM69" s="817"/>
      <c r="AN69" s="818"/>
      <c r="AO69" s="821" t="s">
        <v>304</v>
      </c>
      <c r="AP69" s="823"/>
      <c r="AQ69" s="824"/>
      <c r="AR69" s="824"/>
      <c r="AS69" s="824"/>
      <c r="AT69" s="824"/>
      <c r="AU69" s="825"/>
    </row>
    <row r="70" spans="1:47" ht="18" customHeight="1">
      <c r="A70" s="693"/>
      <c r="B70" s="693"/>
      <c r="C70" s="694"/>
      <c r="D70" s="851"/>
      <c r="E70" s="852"/>
      <c r="F70" s="853"/>
      <c r="G70" s="704"/>
      <c r="H70" s="705"/>
      <c r="I70" s="705"/>
      <c r="J70" s="705"/>
      <c r="K70" s="705"/>
      <c r="L70" s="706"/>
      <c r="M70" s="829"/>
      <c r="N70" s="830"/>
      <c r="O70" s="831"/>
      <c r="P70" s="686"/>
      <c r="Q70" s="687"/>
      <c r="R70" s="688"/>
      <c r="S70" s="686"/>
      <c r="T70" s="687"/>
      <c r="U70" s="688"/>
      <c r="V70" s="686"/>
      <c r="W70" s="688"/>
      <c r="X70" s="686"/>
      <c r="Y70" s="688"/>
      <c r="Z70" s="846"/>
      <c r="AA70" s="847"/>
      <c r="AB70" s="388"/>
      <c r="AC70" s="389" t="s">
        <v>303</v>
      </c>
      <c r="AD70" s="843"/>
      <c r="AE70" s="844"/>
      <c r="AF70" s="845"/>
      <c r="AG70" s="808"/>
      <c r="AH70" s="809"/>
      <c r="AI70" s="810"/>
      <c r="AJ70" s="814"/>
      <c r="AK70" s="815"/>
      <c r="AL70" s="816"/>
      <c r="AM70" s="819"/>
      <c r="AN70" s="820"/>
      <c r="AO70" s="822"/>
      <c r="AP70" s="826"/>
      <c r="AQ70" s="827"/>
      <c r="AR70" s="827"/>
      <c r="AS70" s="827"/>
      <c r="AT70" s="827"/>
      <c r="AU70" s="828"/>
    </row>
    <row r="71" spans="1:47" ht="18" customHeight="1">
      <c r="A71" s="693"/>
      <c r="B71" s="693" t="str">
        <f>IFERROR(INDEX('管理リスト(祝祭日)'!$K$3:$K$32,MATCH(D71,'管理リスト(祝祭日)'!$L$3:$L$32,0)),"")</f>
        <v/>
      </c>
      <c r="C71" s="694">
        <f t="shared" ref="C71" si="56">WEEKDAY(D71,1)</f>
        <v>3</v>
      </c>
      <c r="D71" s="854">
        <f t="shared" ref="D71" si="57">D69+1</f>
        <v>45412</v>
      </c>
      <c r="E71" s="855"/>
      <c r="F71" s="856"/>
      <c r="G71" s="799"/>
      <c r="H71" s="800"/>
      <c r="I71" s="800"/>
      <c r="J71" s="800"/>
      <c r="K71" s="800"/>
      <c r="L71" s="801"/>
      <c r="M71" s="762"/>
      <c r="N71" s="763"/>
      <c r="O71" s="764"/>
      <c r="P71" s="746"/>
      <c r="Q71" s="747"/>
      <c r="R71" s="748"/>
      <c r="S71" s="749"/>
      <c r="T71" s="750"/>
      <c r="U71" s="751"/>
      <c r="V71" s="749"/>
      <c r="W71" s="751"/>
      <c r="X71" s="749"/>
      <c r="Y71" s="751"/>
      <c r="Z71" s="752"/>
      <c r="AA71" s="753"/>
      <c r="AB71" s="378"/>
      <c r="AC71" s="379" t="s">
        <v>303</v>
      </c>
      <c r="AD71" s="754"/>
      <c r="AE71" s="755"/>
      <c r="AF71" s="756"/>
      <c r="AG71" s="777"/>
      <c r="AH71" s="778"/>
      <c r="AI71" s="779"/>
      <c r="AJ71" s="783"/>
      <c r="AK71" s="784"/>
      <c r="AL71" s="785"/>
      <c r="AM71" s="789"/>
      <c r="AN71" s="790"/>
      <c r="AO71" s="732" t="s">
        <v>304</v>
      </c>
      <c r="AP71" s="734"/>
      <c r="AQ71" s="735"/>
      <c r="AR71" s="735"/>
      <c r="AS71" s="735"/>
      <c r="AT71" s="735"/>
      <c r="AU71" s="736"/>
    </row>
    <row r="72" spans="1:47" ht="18" customHeight="1">
      <c r="A72" s="693"/>
      <c r="B72" s="693"/>
      <c r="C72" s="694"/>
      <c r="D72" s="857"/>
      <c r="E72" s="858"/>
      <c r="F72" s="859"/>
      <c r="G72" s="802"/>
      <c r="H72" s="803"/>
      <c r="I72" s="803"/>
      <c r="J72" s="803"/>
      <c r="K72" s="803"/>
      <c r="L72" s="804"/>
      <c r="M72" s="740"/>
      <c r="N72" s="741"/>
      <c r="O72" s="742"/>
      <c r="P72" s="743"/>
      <c r="Q72" s="744"/>
      <c r="R72" s="745"/>
      <c r="S72" s="743"/>
      <c r="T72" s="744"/>
      <c r="U72" s="745"/>
      <c r="V72" s="743"/>
      <c r="W72" s="745"/>
      <c r="X72" s="743"/>
      <c r="Y72" s="745"/>
      <c r="Z72" s="760"/>
      <c r="AA72" s="761"/>
      <c r="AB72" s="380"/>
      <c r="AC72" s="381" t="s">
        <v>303</v>
      </c>
      <c r="AD72" s="757"/>
      <c r="AE72" s="758"/>
      <c r="AF72" s="759"/>
      <c r="AG72" s="780"/>
      <c r="AH72" s="781"/>
      <c r="AI72" s="782"/>
      <c r="AJ72" s="786"/>
      <c r="AK72" s="787"/>
      <c r="AL72" s="788"/>
      <c r="AM72" s="791"/>
      <c r="AN72" s="792"/>
      <c r="AO72" s="733"/>
      <c r="AP72" s="737"/>
      <c r="AQ72" s="738"/>
      <c r="AR72" s="738"/>
      <c r="AS72" s="738"/>
      <c r="AT72" s="738"/>
      <c r="AU72" s="739"/>
    </row>
    <row r="73" spans="1:47" ht="18" customHeight="1">
      <c r="A73" s="693"/>
      <c r="B73" s="693" t="str">
        <f>IFERROR(INDEX('管理リスト(祝祭日)'!$K$3:$K$32,MATCH(D73,'管理リスト(祝祭日)'!$L$3:$L$32,0)),"")</f>
        <v/>
      </c>
      <c r="C73" s="694">
        <f t="shared" ref="C73" si="58">WEEKDAY(D73,1)</f>
        <v>4</v>
      </c>
      <c r="D73" s="848">
        <f t="shared" ref="D73" si="59">D71+1</f>
        <v>45413</v>
      </c>
      <c r="E73" s="849"/>
      <c r="F73" s="850"/>
      <c r="G73" s="771"/>
      <c r="H73" s="772"/>
      <c r="I73" s="772"/>
      <c r="J73" s="772"/>
      <c r="K73" s="772"/>
      <c r="L73" s="773"/>
      <c r="M73" s="774"/>
      <c r="N73" s="775"/>
      <c r="O73" s="776"/>
      <c r="P73" s="832"/>
      <c r="Q73" s="833"/>
      <c r="R73" s="834"/>
      <c r="S73" s="835"/>
      <c r="T73" s="836"/>
      <c r="U73" s="837"/>
      <c r="V73" s="835"/>
      <c r="W73" s="837"/>
      <c r="X73" s="835"/>
      <c r="Y73" s="837"/>
      <c r="Z73" s="838"/>
      <c r="AA73" s="839"/>
      <c r="AB73" s="382"/>
      <c r="AC73" s="383" t="s">
        <v>303</v>
      </c>
      <c r="AD73" s="840"/>
      <c r="AE73" s="841"/>
      <c r="AF73" s="842"/>
      <c r="AG73" s="805"/>
      <c r="AH73" s="806"/>
      <c r="AI73" s="807"/>
      <c r="AJ73" s="811"/>
      <c r="AK73" s="812"/>
      <c r="AL73" s="813"/>
      <c r="AM73" s="817"/>
      <c r="AN73" s="818"/>
      <c r="AO73" s="821" t="s">
        <v>304</v>
      </c>
      <c r="AP73" s="823"/>
      <c r="AQ73" s="824"/>
      <c r="AR73" s="824"/>
      <c r="AS73" s="824"/>
      <c r="AT73" s="824"/>
      <c r="AU73" s="825"/>
    </row>
    <row r="74" spans="1:47" ht="18" customHeight="1">
      <c r="A74" s="693"/>
      <c r="B74" s="693"/>
      <c r="C74" s="694"/>
      <c r="D74" s="851"/>
      <c r="E74" s="852"/>
      <c r="F74" s="853"/>
      <c r="G74" s="704"/>
      <c r="H74" s="705"/>
      <c r="I74" s="705"/>
      <c r="J74" s="705"/>
      <c r="K74" s="705"/>
      <c r="L74" s="706"/>
      <c r="M74" s="829"/>
      <c r="N74" s="830"/>
      <c r="O74" s="831"/>
      <c r="P74" s="686"/>
      <c r="Q74" s="687"/>
      <c r="R74" s="688"/>
      <c r="S74" s="686"/>
      <c r="T74" s="687"/>
      <c r="U74" s="688"/>
      <c r="V74" s="686"/>
      <c r="W74" s="688"/>
      <c r="X74" s="686"/>
      <c r="Y74" s="688"/>
      <c r="Z74" s="846"/>
      <c r="AA74" s="847"/>
      <c r="AB74" s="388"/>
      <c r="AC74" s="389" t="s">
        <v>303</v>
      </c>
      <c r="AD74" s="843"/>
      <c r="AE74" s="844"/>
      <c r="AF74" s="845"/>
      <c r="AG74" s="808"/>
      <c r="AH74" s="809"/>
      <c r="AI74" s="810"/>
      <c r="AJ74" s="814"/>
      <c r="AK74" s="815"/>
      <c r="AL74" s="816"/>
      <c r="AM74" s="819"/>
      <c r="AN74" s="820"/>
      <c r="AO74" s="822"/>
      <c r="AP74" s="826"/>
      <c r="AQ74" s="827"/>
      <c r="AR74" s="827"/>
      <c r="AS74" s="827"/>
      <c r="AT74" s="827"/>
      <c r="AU74" s="828"/>
    </row>
    <row r="75" spans="1:47" ht="16.5" customHeight="1">
      <c r="D75" s="391"/>
      <c r="E75" s="392"/>
      <c r="F75" s="392"/>
      <c r="G75" s="391" t="s">
        <v>325</v>
      </c>
      <c r="H75" s="392"/>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2"/>
      <c r="AF75" s="392"/>
      <c r="AG75" s="392"/>
      <c r="AH75" s="392"/>
      <c r="AI75" s="392"/>
      <c r="AJ75" s="392"/>
      <c r="AK75" s="392"/>
      <c r="AL75" s="392"/>
      <c r="AM75" s="392"/>
      <c r="AN75" s="392"/>
      <c r="AO75" s="392"/>
      <c r="AP75" s="392"/>
      <c r="AQ75" s="392"/>
      <c r="AR75" s="392"/>
      <c r="AS75" s="392"/>
      <c r="AT75" s="392"/>
      <c r="AU75" s="392"/>
    </row>
    <row r="76" spans="1:47" ht="16.5" customHeight="1">
      <c r="D76" s="391"/>
      <c r="E76" s="392"/>
      <c r="F76" s="392"/>
      <c r="G76" s="391" t="s">
        <v>326</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392"/>
      <c r="AL76" s="392"/>
      <c r="AM76" s="392"/>
      <c r="AN76" s="392"/>
      <c r="AO76" s="392"/>
      <c r="AP76" s="392"/>
      <c r="AQ76" s="392"/>
      <c r="AR76" s="392"/>
      <c r="AS76" s="392"/>
      <c r="AT76" s="392"/>
      <c r="AU76" s="392"/>
    </row>
    <row r="77" spans="1:47" ht="16.5" customHeight="1">
      <c r="D77" s="391"/>
      <c r="E77" s="392"/>
      <c r="F77" s="392"/>
      <c r="G77" s="391" t="s">
        <v>327</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392"/>
      <c r="AL77" s="392"/>
      <c r="AM77" s="392"/>
      <c r="AN77" s="392"/>
      <c r="AO77" s="392"/>
      <c r="AP77" s="392"/>
      <c r="AQ77" s="392"/>
      <c r="AR77" s="392"/>
      <c r="AS77" s="392"/>
      <c r="AT77" s="392"/>
      <c r="AU77" s="392"/>
    </row>
  </sheetData>
  <sheetProtection algorithmName="SHA-512" hashValue="JzKCQZ1NRsTylRHSi5YylPZvyU4HLvaIWaiKK/j1y6JqLxJVUx/TyjKEIKt3sLOIpgTl8qzxwbIoOpiqupDgAw==" saltValue="l5BPcnkdvXcOMaekPFdKbg==" spinCount="100000" sheet="1" objects="1" scenarios="1"/>
  <mergeCells count="764">
    <mergeCell ref="AO73:AO74"/>
    <mergeCell ref="AP73:AU74"/>
    <mergeCell ref="M74:O74"/>
    <mergeCell ref="P74:R74"/>
    <mergeCell ref="S74:U74"/>
    <mergeCell ref="V74:W74"/>
    <mergeCell ref="X74:Y74"/>
    <mergeCell ref="P73:R73"/>
    <mergeCell ref="S73:U73"/>
    <mergeCell ref="V73:W73"/>
    <mergeCell ref="X73:Y73"/>
    <mergeCell ref="Z73:AA73"/>
    <mergeCell ref="AD73:AF74"/>
    <mergeCell ref="Z74:AA74"/>
    <mergeCell ref="A73:A74"/>
    <mergeCell ref="B73:B74"/>
    <mergeCell ref="C73:C74"/>
    <mergeCell ref="D73:F74"/>
    <mergeCell ref="G73:L74"/>
    <mergeCell ref="M73:O73"/>
    <mergeCell ref="AG71:AI72"/>
    <mergeCell ref="AJ71:AL72"/>
    <mergeCell ref="AM71:AN72"/>
    <mergeCell ref="A71:A72"/>
    <mergeCell ref="B71:B72"/>
    <mergeCell ref="C71:C72"/>
    <mergeCell ref="D71:F72"/>
    <mergeCell ref="G71:L72"/>
    <mergeCell ref="AG73:AI74"/>
    <mergeCell ref="AJ73:AL74"/>
    <mergeCell ref="AM73:AN74"/>
    <mergeCell ref="AO71:AO72"/>
    <mergeCell ref="AP71:AU72"/>
    <mergeCell ref="M72:O72"/>
    <mergeCell ref="P72:R72"/>
    <mergeCell ref="S72:U72"/>
    <mergeCell ref="V72:W72"/>
    <mergeCell ref="X72:Y72"/>
    <mergeCell ref="P71:R71"/>
    <mergeCell ref="S71:U71"/>
    <mergeCell ref="V71:W71"/>
    <mergeCell ref="X71:Y71"/>
    <mergeCell ref="Z71:AA71"/>
    <mergeCell ref="AD71:AF72"/>
    <mergeCell ref="Z72:AA72"/>
    <mergeCell ref="M71:O71"/>
    <mergeCell ref="AO69:AO70"/>
    <mergeCell ref="AP69:AU70"/>
    <mergeCell ref="M70:O70"/>
    <mergeCell ref="P70:R70"/>
    <mergeCell ref="S70:U70"/>
    <mergeCell ref="V70:W70"/>
    <mergeCell ref="X70:Y70"/>
    <mergeCell ref="P69:R69"/>
    <mergeCell ref="S69:U69"/>
    <mergeCell ref="V69:W69"/>
    <mergeCell ref="X69:Y69"/>
    <mergeCell ref="Z69:AA69"/>
    <mergeCell ref="AD69:AF70"/>
    <mergeCell ref="Z70:AA70"/>
    <mergeCell ref="A69:A70"/>
    <mergeCell ref="B69:B70"/>
    <mergeCell ref="C69:C70"/>
    <mergeCell ref="D69:F70"/>
    <mergeCell ref="G69:L70"/>
    <mergeCell ref="M69:O69"/>
    <mergeCell ref="AG67:AI68"/>
    <mergeCell ref="AJ67:AL68"/>
    <mergeCell ref="AM67:AN68"/>
    <mergeCell ref="A67:A68"/>
    <mergeCell ref="B67:B68"/>
    <mergeCell ref="C67:C68"/>
    <mergeCell ref="D67:F68"/>
    <mergeCell ref="G67:L68"/>
    <mergeCell ref="AG69:AI70"/>
    <mergeCell ref="AJ69:AL70"/>
    <mergeCell ref="AM69:AN70"/>
    <mergeCell ref="AO67:AO68"/>
    <mergeCell ref="AP67:AU68"/>
    <mergeCell ref="M68:O68"/>
    <mergeCell ref="P68:R68"/>
    <mergeCell ref="S68:U68"/>
    <mergeCell ref="V68:W68"/>
    <mergeCell ref="X68:Y68"/>
    <mergeCell ref="P67:R67"/>
    <mergeCell ref="S67:U67"/>
    <mergeCell ref="V67:W67"/>
    <mergeCell ref="X67:Y67"/>
    <mergeCell ref="Z67:AA67"/>
    <mergeCell ref="AD67:AF68"/>
    <mergeCell ref="Z68:AA68"/>
    <mergeCell ref="M67:O67"/>
    <mergeCell ref="AO65:AO66"/>
    <mergeCell ref="AP65:AU66"/>
    <mergeCell ref="M66:O66"/>
    <mergeCell ref="P66:R66"/>
    <mergeCell ref="S66:U66"/>
    <mergeCell ref="V66:W66"/>
    <mergeCell ref="X66:Y66"/>
    <mergeCell ref="P65:R65"/>
    <mergeCell ref="S65:U65"/>
    <mergeCell ref="V65:W65"/>
    <mergeCell ref="X65:Y65"/>
    <mergeCell ref="Z65:AA65"/>
    <mergeCell ref="AD65:AF66"/>
    <mergeCell ref="Z66:AA66"/>
    <mergeCell ref="A65:A66"/>
    <mergeCell ref="B65:B66"/>
    <mergeCell ref="C65:C66"/>
    <mergeCell ref="D65:F66"/>
    <mergeCell ref="G65:L66"/>
    <mergeCell ref="M65:O65"/>
    <mergeCell ref="AG63:AI64"/>
    <mergeCell ref="AJ63:AL64"/>
    <mergeCell ref="AM63:AN64"/>
    <mergeCell ref="A63:A64"/>
    <mergeCell ref="B63:B64"/>
    <mergeCell ref="C63:C64"/>
    <mergeCell ref="D63:F64"/>
    <mergeCell ref="G63:L64"/>
    <mergeCell ref="AG65:AI66"/>
    <mergeCell ref="AJ65:AL66"/>
    <mergeCell ref="AM65:AN66"/>
    <mergeCell ref="AO63:AO64"/>
    <mergeCell ref="AP63:AU64"/>
    <mergeCell ref="M64:O64"/>
    <mergeCell ref="P64:R64"/>
    <mergeCell ref="S64:U64"/>
    <mergeCell ref="V64:W64"/>
    <mergeCell ref="X64:Y64"/>
    <mergeCell ref="P63:R63"/>
    <mergeCell ref="S63:U63"/>
    <mergeCell ref="V63:W63"/>
    <mergeCell ref="X63:Y63"/>
    <mergeCell ref="Z63:AA63"/>
    <mergeCell ref="AD63:AF64"/>
    <mergeCell ref="Z64:AA64"/>
    <mergeCell ref="M63:O63"/>
    <mergeCell ref="AO61:AO62"/>
    <mergeCell ref="AP61:AU62"/>
    <mergeCell ref="M62:O62"/>
    <mergeCell ref="P62:R62"/>
    <mergeCell ref="S62:U62"/>
    <mergeCell ref="V62:W62"/>
    <mergeCell ref="X62:Y62"/>
    <mergeCell ref="P61:R61"/>
    <mergeCell ref="S61:U61"/>
    <mergeCell ref="V61:W61"/>
    <mergeCell ref="X61:Y61"/>
    <mergeCell ref="Z61:AA61"/>
    <mergeCell ref="AD61:AF62"/>
    <mergeCell ref="Z62:AA62"/>
    <mergeCell ref="A61:A62"/>
    <mergeCell ref="B61:B62"/>
    <mergeCell ref="C61:C62"/>
    <mergeCell ref="D61:F62"/>
    <mergeCell ref="G61:L62"/>
    <mergeCell ref="M61:O61"/>
    <mergeCell ref="AG59:AI60"/>
    <mergeCell ref="AJ59:AL60"/>
    <mergeCell ref="AM59:AN60"/>
    <mergeCell ref="A59:A60"/>
    <mergeCell ref="B59:B60"/>
    <mergeCell ref="C59:C60"/>
    <mergeCell ref="D59:F60"/>
    <mergeCell ref="G59:L60"/>
    <mergeCell ref="AG61:AI62"/>
    <mergeCell ref="AJ61:AL62"/>
    <mergeCell ref="AM61:AN62"/>
    <mergeCell ref="AO59:AO60"/>
    <mergeCell ref="AP59:AU60"/>
    <mergeCell ref="M60:O60"/>
    <mergeCell ref="P60:R60"/>
    <mergeCell ref="S60:U60"/>
    <mergeCell ref="V60:W60"/>
    <mergeCell ref="X60:Y60"/>
    <mergeCell ref="P59:R59"/>
    <mergeCell ref="S59:U59"/>
    <mergeCell ref="V59:W59"/>
    <mergeCell ref="X59:Y59"/>
    <mergeCell ref="Z59:AA59"/>
    <mergeCell ref="AD59:AF60"/>
    <mergeCell ref="Z60:AA60"/>
    <mergeCell ref="M59:O59"/>
    <mergeCell ref="AO57:AO58"/>
    <mergeCell ref="AP57:AU58"/>
    <mergeCell ref="M58:O58"/>
    <mergeCell ref="P58:R58"/>
    <mergeCell ref="S58:U58"/>
    <mergeCell ref="V58:W58"/>
    <mergeCell ref="X58:Y58"/>
    <mergeCell ref="P57:R57"/>
    <mergeCell ref="S57:U57"/>
    <mergeCell ref="V57:W57"/>
    <mergeCell ref="X57:Y57"/>
    <mergeCell ref="Z57:AA57"/>
    <mergeCell ref="AD57:AF58"/>
    <mergeCell ref="Z58:AA58"/>
    <mergeCell ref="A57:A58"/>
    <mergeCell ref="B57:B58"/>
    <mergeCell ref="C57:C58"/>
    <mergeCell ref="D57:F58"/>
    <mergeCell ref="G57:L58"/>
    <mergeCell ref="M57:O57"/>
    <mergeCell ref="AG55:AI56"/>
    <mergeCell ref="AJ55:AL56"/>
    <mergeCell ref="AM55:AN56"/>
    <mergeCell ref="A55:A56"/>
    <mergeCell ref="B55:B56"/>
    <mergeCell ref="C55:C56"/>
    <mergeCell ref="D55:F56"/>
    <mergeCell ref="G55:L56"/>
    <mergeCell ref="AG57:AI58"/>
    <mergeCell ref="AJ57:AL58"/>
    <mergeCell ref="AM57:AN58"/>
    <mergeCell ref="AO55:AO56"/>
    <mergeCell ref="AP55:AU56"/>
    <mergeCell ref="M56:O56"/>
    <mergeCell ref="P56:R56"/>
    <mergeCell ref="S56:U56"/>
    <mergeCell ref="V56:W56"/>
    <mergeCell ref="X56:Y56"/>
    <mergeCell ref="P55:R55"/>
    <mergeCell ref="S55:U55"/>
    <mergeCell ref="V55:W55"/>
    <mergeCell ref="X55:Y55"/>
    <mergeCell ref="Z55:AA55"/>
    <mergeCell ref="AD55:AF56"/>
    <mergeCell ref="Z56:AA56"/>
    <mergeCell ref="M55:O55"/>
    <mergeCell ref="AO53:AO54"/>
    <mergeCell ref="AP53:AU54"/>
    <mergeCell ref="M54:O54"/>
    <mergeCell ref="P54:R54"/>
    <mergeCell ref="S54:U54"/>
    <mergeCell ref="V54:W54"/>
    <mergeCell ref="X54:Y54"/>
    <mergeCell ref="P53:R53"/>
    <mergeCell ref="S53:U53"/>
    <mergeCell ref="V53:W53"/>
    <mergeCell ref="X53:Y53"/>
    <mergeCell ref="Z53:AA53"/>
    <mergeCell ref="AD53:AF54"/>
    <mergeCell ref="Z54:AA54"/>
    <mergeCell ref="A53:A54"/>
    <mergeCell ref="B53:B54"/>
    <mergeCell ref="C53:C54"/>
    <mergeCell ref="D53:F54"/>
    <mergeCell ref="G53:L54"/>
    <mergeCell ref="M53:O53"/>
    <mergeCell ref="AG51:AI52"/>
    <mergeCell ref="AJ51:AL52"/>
    <mergeCell ref="AM51:AN52"/>
    <mergeCell ref="A51:A52"/>
    <mergeCell ref="B51:B52"/>
    <mergeCell ref="C51:C52"/>
    <mergeCell ref="D51:F52"/>
    <mergeCell ref="G51:L52"/>
    <mergeCell ref="AG53:AI54"/>
    <mergeCell ref="AJ53:AL54"/>
    <mergeCell ref="AM53:AN54"/>
    <mergeCell ref="AO51:AO52"/>
    <mergeCell ref="AP51:AU52"/>
    <mergeCell ref="M52:O52"/>
    <mergeCell ref="P52:R52"/>
    <mergeCell ref="S52:U52"/>
    <mergeCell ref="V52:W52"/>
    <mergeCell ref="X52:Y52"/>
    <mergeCell ref="P51:R51"/>
    <mergeCell ref="S51:U51"/>
    <mergeCell ref="V51:W51"/>
    <mergeCell ref="X51:Y51"/>
    <mergeCell ref="Z51:AA51"/>
    <mergeCell ref="AD51:AF52"/>
    <mergeCell ref="Z52:AA52"/>
    <mergeCell ref="M51:O51"/>
    <mergeCell ref="AO49:AO50"/>
    <mergeCell ref="AP49:AU50"/>
    <mergeCell ref="M50:O50"/>
    <mergeCell ref="P50:R50"/>
    <mergeCell ref="S50:U50"/>
    <mergeCell ref="V50:W50"/>
    <mergeCell ref="X50:Y50"/>
    <mergeCell ref="P49:R49"/>
    <mergeCell ref="S49:U49"/>
    <mergeCell ref="V49:W49"/>
    <mergeCell ref="X49:Y49"/>
    <mergeCell ref="Z49:AA49"/>
    <mergeCell ref="AD49:AF50"/>
    <mergeCell ref="Z50:AA50"/>
    <mergeCell ref="A49:A50"/>
    <mergeCell ref="B49:B50"/>
    <mergeCell ref="C49:C50"/>
    <mergeCell ref="D49:F50"/>
    <mergeCell ref="G49:L50"/>
    <mergeCell ref="M49:O49"/>
    <mergeCell ref="AG47:AI48"/>
    <mergeCell ref="AJ47:AL48"/>
    <mergeCell ref="AM47:AN48"/>
    <mergeCell ref="A47:A48"/>
    <mergeCell ref="B47:B48"/>
    <mergeCell ref="C47:C48"/>
    <mergeCell ref="D47:F48"/>
    <mergeCell ref="G47:L48"/>
    <mergeCell ref="AG49:AI50"/>
    <mergeCell ref="AJ49:AL50"/>
    <mergeCell ref="AM49:AN50"/>
    <mergeCell ref="AO47:AO48"/>
    <mergeCell ref="AP47:AU48"/>
    <mergeCell ref="M48:O48"/>
    <mergeCell ref="P48:R48"/>
    <mergeCell ref="S48:U48"/>
    <mergeCell ref="V48:W48"/>
    <mergeCell ref="X48:Y48"/>
    <mergeCell ref="P47:R47"/>
    <mergeCell ref="S47:U47"/>
    <mergeCell ref="V47:W47"/>
    <mergeCell ref="X47:Y47"/>
    <mergeCell ref="Z47:AA47"/>
    <mergeCell ref="AD47:AF48"/>
    <mergeCell ref="Z48:AA48"/>
    <mergeCell ref="M47:O47"/>
    <mergeCell ref="AO45:AO46"/>
    <mergeCell ref="AP45:AU46"/>
    <mergeCell ref="M46:O46"/>
    <mergeCell ref="P46:R46"/>
    <mergeCell ref="S46:U46"/>
    <mergeCell ref="V46:W46"/>
    <mergeCell ref="X46:Y46"/>
    <mergeCell ref="P45:R45"/>
    <mergeCell ref="S45:U45"/>
    <mergeCell ref="V45:W45"/>
    <mergeCell ref="X45:Y45"/>
    <mergeCell ref="Z45:AA45"/>
    <mergeCell ref="AD45:AF46"/>
    <mergeCell ref="Z46:AA46"/>
    <mergeCell ref="A45:A46"/>
    <mergeCell ref="B45:B46"/>
    <mergeCell ref="C45:C46"/>
    <mergeCell ref="D45:F46"/>
    <mergeCell ref="G45:L46"/>
    <mergeCell ref="M45:O45"/>
    <mergeCell ref="AG43:AI44"/>
    <mergeCell ref="AJ43:AL44"/>
    <mergeCell ref="AM43:AN44"/>
    <mergeCell ref="A43:A44"/>
    <mergeCell ref="B43:B44"/>
    <mergeCell ref="C43:C44"/>
    <mergeCell ref="D43:F44"/>
    <mergeCell ref="G43:L44"/>
    <mergeCell ref="AG45:AI46"/>
    <mergeCell ref="AJ45:AL46"/>
    <mergeCell ref="AM45:AN46"/>
    <mergeCell ref="AO43:AO44"/>
    <mergeCell ref="AP43:AU44"/>
    <mergeCell ref="M44:O44"/>
    <mergeCell ref="P44:R44"/>
    <mergeCell ref="S44:U44"/>
    <mergeCell ref="V44:W44"/>
    <mergeCell ref="X44:Y44"/>
    <mergeCell ref="P43:R43"/>
    <mergeCell ref="S43:U43"/>
    <mergeCell ref="V43:W43"/>
    <mergeCell ref="X43:Y43"/>
    <mergeCell ref="Z43:AA43"/>
    <mergeCell ref="AD43:AF44"/>
    <mergeCell ref="Z44:AA44"/>
    <mergeCell ref="M43:O43"/>
    <mergeCell ref="AO41:AO42"/>
    <mergeCell ref="AP41:AU42"/>
    <mergeCell ref="M42:O42"/>
    <mergeCell ref="P42:R42"/>
    <mergeCell ref="S42:U42"/>
    <mergeCell ref="V42:W42"/>
    <mergeCell ref="X42:Y42"/>
    <mergeCell ref="P41:R41"/>
    <mergeCell ref="S41:U41"/>
    <mergeCell ref="V41:W41"/>
    <mergeCell ref="X41:Y41"/>
    <mergeCell ref="Z41:AA41"/>
    <mergeCell ref="AD41:AF42"/>
    <mergeCell ref="Z42:AA42"/>
    <mergeCell ref="A41:A42"/>
    <mergeCell ref="B41:B42"/>
    <mergeCell ref="C41:C42"/>
    <mergeCell ref="D41:F42"/>
    <mergeCell ref="G41:L42"/>
    <mergeCell ref="M41:O41"/>
    <mergeCell ref="AG39:AI40"/>
    <mergeCell ref="AJ39:AL40"/>
    <mergeCell ref="AM39:AN40"/>
    <mergeCell ref="A39:A40"/>
    <mergeCell ref="B39:B40"/>
    <mergeCell ref="C39:C40"/>
    <mergeCell ref="D39:F40"/>
    <mergeCell ref="G39:L40"/>
    <mergeCell ref="AG41:AI42"/>
    <mergeCell ref="AJ41:AL42"/>
    <mergeCell ref="AM41:AN42"/>
    <mergeCell ref="AO39:AO40"/>
    <mergeCell ref="AP39:AU40"/>
    <mergeCell ref="M40:O40"/>
    <mergeCell ref="P40:R40"/>
    <mergeCell ref="S40:U40"/>
    <mergeCell ref="V40:W40"/>
    <mergeCell ref="X40:Y40"/>
    <mergeCell ref="P39:R39"/>
    <mergeCell ref="S39:U39"/>
    <mergeCell ref="V39:W39"/>
    <mergeCell ref="X39:Y39"/>
    <mergeCell ref="Z39:AA39"/>
    <mergeCell ref="AD39:AF40"/>
    <mergeCell ref="Z40:AA40"/>
    <mergeCell ref="M39:O39"/>
    <mergeCell ref="AO37:AO38"/>
    <mergeCell ref="AP37:AU38"/>
    <mergeCell ref="M38:O38"/>
    <mergeCell ref="P38:R38"/>
    <mergeCell ref="S38:U38"/>
    <mergeCell ref="V38:W38"/>
    <mergeCell ref="X38:Y38"/>
    <mergeCell ref="P37:R37"/>
    <mergeCell ref="S37:U37"/>
    <mergeCell ref="V37:W37"/>
    <mergeCell ref="X37:Y37"/>
    <mergeCell ref="Z37:AA37"/>
    <mergeCell ref="AD37:AF38"/>
    <mergeCell ref="Z38:AA38"/>
    <mergeCell ref="A37:A38"/>
    <mergeCell ref="B37:B38"/>
    <mergeCell ref="C37:C38"/>
    <mergeCell ref="D37:F38"/>
    <mergeCell ref="G37:L38"/>
    <mergeCell ref="M37:O37"/>
    <mergeCell ref="AG35:AI36"/>
    <mergeCell ref="AJ35:AL36"/>
    <mergeCell ref="AM35:AN36"/>
    <mergeCell ref="A35:A36"/>
    <mergeCell ref="B35:B36"/>
    <mergeCell ref="C35:C36"/>
    <mergeCell ref="D35:F36"/>
    <mergeCell ref="G35:L36"/>
    <mergeCell ref="AG37:AI38"/>
    <mergeCell ref="AJ37:AL38"/>
    <mergeCell ref="AM37:AN38"/>
    <mergeCell ref="AO35:AO36"/>
    <mergeCell ref="AP35:AU36"/>
    <mergeCell ref="M36:O36"/>
    <mergeCell ref="P36:R36"/>
    <mergeCell ref="S36:U36"/>
    <mergeCell ref="V36:W36"/>
    <mergeCell ref="X36:Y36"/>
    <mergeCell ref="P35:R35"/>
    <mergeCell ref="S35:U35"/>
    <mergeCell ref="V35:W35"/>
    <mergeCell ref="X35:Y35"/>
    <mergeCell ref="Z35:AA35"/>
    <mergeCell ref="AD35:AF36"/>
    <mergeCell ref="Z36:AA36"/>
    <mergeCell ref="M35:O35"/>
    <mergeCell ref="AO33:AO34"/>
    <mergeCell ref="AP33:AU34"/>
    <mergeCell ref="M34:O34"/>
    <mergeCell ref="P34:R34"/>
    <mergeCell ref="S34:U34"/>
    <mergeCell ref="V34:W34"/>
    <mergeCell ref="X34:Y34"/>
    <mergeCell ref="P33:R33"/>
    <mergeCell ref="S33:U33"/>
    <mergeCell ref="V33:W33"/>
    <mergeCell ref="X33:Y33"/>
    <mergeCell ref="Z33:AA33"/>
    <mergeCell ref="AD33:AF34"/>
    <mergeCell ref="Z34:AA34"/>
    <mergeCell ref="A33:A34"/>
    <mergeCell ref="B33:B34"/>
    <mergeCell ref="C33:C34"/>
    <mergeCell ref="D33:F34"/>
    <mergeCell ref="G33:L34"/>
    <mergeCell ref="M33:O33"/>
    <mergeCell ref="AG31:AI32"/>
    <mergeCell ref="AJ31:AL32"/>
    <mergeCell ref="AM31:AN32"/>
    <mergeCell ref="A31:A32"/>
    <mergeCell ref="B31:B32"/>
    <mergeCell ref="C31:C32"/>
    <mergeCell ref="D31:F32"/>
    <mergeCell ref="G31:L32"/>
    <mergeCell ref="AG33:AI34"/>
    <mergeCell ref="AJ33:AL34"/>
    <mergeCell ref="AM33:AN34"/>
    <mergeCell ref="AO31:AO32"/>
    <mergeCell ref="AP31:AU32"/>
    <mergeCell ref="M32:O32"/>
    <mergeCell ref="P32:R32"/>
    <mergeCell ref="S32:U32"/>
    <mergeCell ref="V32:W32"/>
    <mergeCell ref="X32:Y32"/>
    <mergeCell ref="P31:R31"/>
    <mergeCell ref="S31:U31"/>
    <mergeCell ref="V31:W31"/>
    <mergeCell ref="X31:Y31"/>
    <mergeCell ref="Z31:AA31"/>
    <mergeCell ref="AD31:AF32"/>
    <mergeCell ref="Z32:AA32"/>
    <mergeCell ref="M31:O31"/>
    <mergeCell ref="AO29:AO30"/>
    <mergeCell ref="AP29:AU30"/>
    <mergeCell ref="M30:O30"/>
    <mergeCell ref="P30:R30"/>
    <mergeCell ref="S30:U30"/>
    <mergeCell ref="V30:W30"/>
    <mergeCell ref="X30:Y30"/>
    <mergeCell ref="P29:R29"/>
    <mergeCell ref="S29:U29"/>
    <mergeCell ref="V29:W29"/>
    <mergeCell ref="X29:Y29"/>
    <mergeCell ref="Z29:AA29"/>
    <mergeCell ref="AD29:AF30"/>
    <mergeCell ref="Z30:AA30"/>
    <mergeCell ref="A29:A30"/>
    <mergeCell ref="B29:B30"/>
    <mergeCell ref="C29:C30"/>
    <mergeCell ref="D29:F30"/>
    <mergeCell ref="G29:L30"/>
    <mergeCell ref="M29:O29"/>
    <mergeCell ref="AG27:AI28"/>
    <mergeCell ref="AJ27:AL28"/>
    <mergeCell ref="AM27:AN28"/>
    <mergeCell ref="A27:A28"/>
    <mergeCell ref="B27:B28"/>
    <mergeCell ref="C27:C28"/>
    <mergeCell ref="D27:F28"/>
    <mergeCell ref="G27:L28"/>
    <mergeCell ref="AG29:AI30"/>
    <mergeCell ref="AJ29:AL30"/>
    <mergeCell ref="AM29:AN30"/>
    <mergeCell ref="AO27:AO28"/>
    <mergeCell ref="AP27:AU28"/>
    <mergeCell ref="M28:O28"/>
    <mergeCell ref="P28:R28"/>
    <mergeCell ref="S28:U28"/>
    <mergeCell ref="V28:W28"/>
    <mergeCell ref="X28:Y28"/>
    <mergeCell ref="P27:R27"/>
    <mergeCell ref="S27:U27"/>
    <mergeCell ref="V27:W27"/>
    <mergeCell ref="X27:Y27"/>
    <mergeCell ref="Z27:AA27"/>
    <mergeCell ref="AD27:AF28"/>
    <mergeCell ref="Z28:AA28"/>
    <mergeCell ref="M27:O27"/>
    <mergeCell ref="AO25:AO26"/>
    <mergeCell ref="AP25:AU26"/>
    <mergeCell ref="M26:O26"/>
    <mergeCell ref="P26:R26"/>
    <mergeCell ref="S26:U26"/>
    <mergeCell ref="V26:W26"/>
    <mergeCell ref="X26:Y26"/>
    <mergeCell ref="P25:R25"/>
    <mergeCell ref="S25:U25"/>
    <mergeCell ref="V25:W25"/>
    <mergeCell ref="X25:Y25"/>
    <mergeCell ref="Z25:AA25"/>
    <mergeCell ref="AD25:AF26"/>
    <mergeCell ref="Z26:AA26"/>
    <mergeCell ref="A25:A26"/>
    <mergeCell ref="B25:B26"/>
    <mergeCell ref="C25:C26"/>
    <mergeCell ref="D25:F26"/>
    <mergeCell ref="G25:L26"/>
    <mergeCell ref="M25:O25"/>
    <mergeCell ref="AG23:AI24"/>
    <mergeCell ref="AJ23:AL24"/>
    <mergeCell ref="AM23:AN24"/>
    <mergeCell ref="A23:A24"/>
    <mergeCell ref="B23:B24"/>
    <mergeCell ref="C23:C24"/>
    <mergeCell ref="D23:F24"/>
    <mergeCell ref="G23:L24"/>
    <mergeCell ref="AG25:AI26"/>
    <mergeCell ref="AJ25:AL26"/>
    <mergeCell ref="AM25:AN26"/>
    <mergeCell ref="AO23:AO24"/>
    <mergeCell ref="AP23:AU24"/>
    <mergeCell ref="M24:O24"/>
    <mergeCell ref="P24:R24"/>
    <mergeCell ref="S24:U24"/>
    <mergeCell ref="V24:W24"/>
    <mergeCell ref="X24:Y24"/>
    <mergeCell ref="P23:R23"/>
    <mergeCell ref="S23:U23"/>
    <mergeCell ref="V23:W23"/>
    <mergeCell ref="X23:Y23"/>
    <mergeCell ref="Z23:AA23"/>
    <mergeCell ref="AD23:AF24"/>
    <mergeCell ref="Z24:AA24"/>
    <mergeCell ref="M23:O23"/>
    <mergeCell ref="AO21:AO22"/>
    <mergeCell ref="AP21:AU22"/>
    <mergeCell ref="M22:O22"/>
    <mergeCell ref="P22:R22"/>
    <mergeCell ref="S22:U22"/>
    <mergeCell ref="V22:W22"/>
    <mergeCell ref="X22:Y22"/>
    <mergeCell ref="P21:R21"/>
    <mergeCell ref="S21:U21"/>
    <mergeCell ref="V21:W21"/>
    <mergeCell ref="X21:Y21"/>
    <mergeCell ref="Z21:AA21"/>
    <mergeCell ref="AD21:AF22"/>
    <mergeCell ref="Z22:AA22"/>
    <mergeCell ref="A21:A22"/>
    <mergeCell ref="B21:B22"/>
    <mergeCell ref="C21:C22"/>
    <mergeCell ref="D21:F22"/>
    <mergeCell ref="G21:L22"/>
    <mergeCell ref="M21:O21"/>
    <mergeCell ref="AG19:AI20"/>
    <mergeCell ref="AJ19:AL20"/>
    <mergeCell ref="AM19:AN20"/>
    <mergeCell ref="A19:A20"/>
    <mergeCell ref="B19:B20"/>
    <mergeCell ref="C19:C20"/>
    <mergeCell ref="D19:F20"/>
    <mergeCell ref="G19:L20"/>
    <mergeCell ref="AG21:AI22"/>
    <mergeCell ref="AJ21:AL22"/>
    <mergeCell ref="AM21:AN22"/>
    <mergeCell ref="AO19:AO20"/>
    <mergeCell ref="AP19:AU20"/>
    <mergeCell ref="M20:O20"/>
    <mergeCell ref="P20:R20"/>
    <mergeCell ref="S20:U20"/>
    <mergeCell ref="V20:W20"/>
    <mergeCell ref="X20:Y20"/>
    <mergeCell ref="P19:R19"/>
    <mergeCell ref="S19:U19"/>
    <mergeCell ref="V19:W19"/>
    <mergeCell ref="X19:Y19"/>
    <mergeCell ref="Z19:AA19"/>
    <mergeCell ref="AD19:AF20"/>
    <mergeCell ref="Z20:AA20"/>
    <mergeCell ref="M19:O19"/>
    <mergeCell ref="AO17:AO18"/>
    <mergeCell ref="AP17:AU18"/>
    <mergeCell ref="M18:O18"/>
    <mergeCell ref="P18:R18"/>
    <mergeCell ref="S18:U18"/>
    <mergeCell ref="V18:W18"/>
    <mergeCell ref="X18:Y18"/>
    <mergeCell ref="P17:R17"/>
    <mergeCell ref="S17:U17"/>
    <mergeCell ref="V17:W17"/>
    <mergeCell ref="X17:Y17"/>
    <mergeCell ref="Z17:AA17"/>
    <mergeCell ref="AD17:AF18"/>
    <mergeCell ref="Z18:AA18"/>
    <mergeCell ref="A17:A18"/>
    <mergeCell ref="B17:B18"/>
    <mergeCell ref="C17:C18"/>
    <mergeCell ref="D17:F18"/>
    <mergeCell ref="G17:L18"/>
    <mergeCell ref="M17:O17"/>
    <mergeCell ref="AG15:AI16"/>
    <mergeCell ref="AJ15:AL16"/>
    <mergeCell ref="AM15:AN16"/>
    <mergeCell ref="A15:A16"/>
    <mergeCell ref="B15:B16"/>
    <mergeCell ref="C15:C16"/>
    <mergeCell ref="D15:F16"/>
    <mergeCell ref="G15:L16"/>
    <mergeCell ref="AG17:AI18"/>
    <mergeCell ref="AJ17:AL18"/>
    <mergeCell ref="AM17:AN18"/>
    <mergeCell ref="AO15:AO16"/>
    <mergeCell ref="AP15:AU16"/>
    <mergeCell ref="M16:O16"/>
    <mergeCell ref="P16:R16"/>
    <mergeCell ref="S16:U16"/>
    <mergeCell ref="V16:W16"/>
    <mergeCell ref="X16:Y16"/>
    <mergeCell ref="P15:R15"/>
    <mergeCell ref="S15:U15"/>
    <mergeCell ref="V15:W15"/>
    <mergeCell ref="X15:Y15"/>
    <mergeCell ref="Z15:AA15"/>
    <mergeCell ref="AD15:AF16"/>
    <mergeCell ref="Z16:AA16"/>
    <mergeCell ref="M15:O15"/>
    <mergeCell ref="BO12:BR12"/>
    <mergeCell ref="A13:A14"/>
    <mergeCell ref="B13:B14"/>
    <mergeCell ref="C13:C14"/>
    <mergeCell ref="D13:F14"/>
    <mergeCell ref="G13:L14"/>
    <mergeCell ref="M13:O13"/>
    <mergeCell ref="P13:R13"/>
    <mergeCell ref="S13:U13"/>
    <mergeCell ref="V13:W13"/>
    <mergeCell ref="AW12:BA12"/>
    <mergeCell ref="BB12:BD12"/>
    <mergeCell ref="BE12:BG12"/>
    <mergeCell ref="BH12:BJ12"/>
    <mergeCell ref="BK12:BL12"/>
    <mergeCell ref="BM12:BN12"/>
    <mergeCell ref="AG11:AI12"/>
    <mergeCell ref="AJ11:AL12"/>
    <mergeCell ref="AM11:AO12"/>
    <mergeCell ref="AG13:AI14"/>
    <mergeCell ref="AJ13:AL14"/>
    <mergeCell ref="AM13:AN14"/>
    <mergeCell ref="X12:Y12"/>
    <mergeCell ref="Z12:AA12"/>
    <mergeCell ref="AO13:AO14"/>
    <mergeCell ref="AP13:AU14"/>
    <mergeCell ref="D11:F12"/>
    <mergeCell ref="G11:L12"/>
    <mergeCell ref="M11:AC11"/>
    <mergeCell ref="S12:U12"/>
    <mergeCell ref="V12:W12"/>
    <mergeCell ref="X14:Y14"/>
    <mergeCell ref="Z14:AA14"/>
    <mergeCell ref="X13:Y13"/>
    <mergeCell ref="Z13:AA13"/>
    <mergeCell ref="AD13:AF14"/>
    <mergeCell ref="M14:O14"/>
    <mergeCell ref="P14:R14"/>
    <mergeCell ref="S14:U14"/>
    <mergeCell ref="V14:W14"/>
    <mergeCell ref="J7:O7"/>
    <mergeCell ref="S7:U7"/>
    <mergeCell ref="V7:W7"/>
    <mergeCell ref="X7:AD7"/>
    <mergeCell ref="D6:AD6"/>
    <mergeCell ref="AD11:AF12"/>
    <mergeCell ref="AB12:AC12"/>
    <mergeCell ref="AP11:AU12"/>
    <mergeCell ref="M12:O12"/>
    <mergeCell ref="P12:R12"/>
    <mergeCell ref="D5:E5"/>
    <mergeCell ref="F5:G5"/>
    <mergeCell ref="H5:I5"/>
    <mergeCell ref="N5:O5"/>
    <mergeCell ref="Q5:R5"/>
    <mergeCell ref="S5:T5"/>
    <mergeCell ref="U5:V5"/>
    <mergeCell ref="AG2:AI4"/>
    <mergeCell ref="D9:F9"/>
    <mergeCell ref="G9:H9"/>
    <mergeCell ref="V4:W4"/>
    <mergeCell ref="X4:Z4"/>
    <mergeCell ref="AG6:AJ7"/>
    <mergeCell ref="AJ2:AU4"/>
    <mergeCell ref="D1:I2"/>
    <mergeCell ref="J1:S2"/>
    <mergeCell ref="T1:AF2"/>
    <mergeCell ref="D4:F4"/>
    <mergeCell ref="G4:O4"/>
    <mergeCell ref="P4:R4"/>
    <mergeCell ref="S4:U4"/>
    <mergeCell ref="AA4:AD4"/>
    <mergeCell ref="AK6:AU7"/>
    <mergeCell ref="D7:I7"/>
  </mergeCells>
  <phoneticPr fontId="3"/>
  <conditionalFormatting sqref="D13:F74">
    <cfRule type="expression" dxfId="79" priority="1">
      <formula>$B13=1</formula>
    </cfRule>
    <cfRule type="expression" dxfId="78" priority="8">
      <formula>$C13=1</formula>
    </cfRule>
  </conditionalFormatting>
  <conditionalFormatting sqref="BT13:BT43">
    <cfRule type="containsText" dxfId="77" priority="2" operator="containsText" text="1">
      <formula>NOT(ISERROR(SEARCH("1",BT13)))</formula>
    </cfRule>
    <cfRule type="containsText" dxfId="76" priority="3" operator="containsText" text="7">
      <formula>NOT(ISERROR(SEARCH("7",BT13)))</formula>
    </cfRule>
  </conditionalFormatting>
  <dataValidations count="12">
    <dataValidation type="list" errorStyle="information" imeMode="on" allowBlank="1" showInputMessage="1" showErrorMessage="1" sqref="AP13:AU74" xr:uid="{C7E87B16-92F9-4085-92EF-52CBBA4B1240}">
      <formula1>$AW$13:$AW$23</formula1>
    </dataValidation>
    <dataValidation type="list" errorStyle="warning" imeMode="on" allowBlank="1" showInputMessage="1" showErrorMessage="1" sqref="P13:R74" xr:uid="{C2FFA661-E2B0-4652-97C3-453D46A36A8E}">
      <formula1>$BE$13:$BE$16</formula1>
    </dataValidation>
    <dataValidation imeMode="halfAlpha" allowBlank="1" showInputMessage="1" showErrorMessage="1" sqref="I9:J9 J7:K8 L7:O9" xr:uid="{F8F3CE30-04FD-4A71-B749-F2ACD80BC17B}"/>
    <dataValidation type="list" errorStyle="warning" allowBlank="1" showInputMessage="1" showErrorMessage="1" sqref="S7:U9" xr:uid="{C34B0F47-7C8E-4CB2-8E89-EB03C45AE11C}">
      <formula1>$BK$13:$BK$14</formula1>
    </dataValidation>
    <dataValidation type="list" errorStyle="information" imeMode="on" allowBlank="1" showInputMessage="1" showErrorMessage="1" sqref="X13:Y74" xr:uid="{D474CBC6-01EE-4296-B0F6-04E12F9BE373}">
      <formula1>$BM$13:$BM$14</formula1>
    </dataValidation>
    <dataValidation type="list" errorStyle="information" imeMode="on" allowBlank="1" showInputMessage="1" showErrorMessage="1" sqref="V13:W74" xr:uid="{E7AB8EF3-211E-4DA0-A653-71C958408F66}">
      <formula1>$BK$13:$BK$14</formula1>
    </dataValidation>
    <dataValidation type="list" errorStyle="information" imeMode="on" allowBlank="1" showInputMessage="1" showErrorMessage="1" sqref="S13:U74" xr:uid="{CD309A61-23F9-4278-A7BB-2A1A0A642DC2}">
      <formula1>$BH$13:$BH$15</formula1>
    </dataValidation>
    <dataValidation type="list" errorStyle="information" imeMode="on" allowBlank="1" showInputMessage="1" showErrorMessage="1" sqref="M13:O74" xr:uid="{9B508F1D-3DD1-4FE4-A8D0-AD7FE54F44A7}">
      <formula1>$BB$13:$BB$16</formula1>
    </dataValidation>
    <dataValidation errorStyle="information" imeMode="halfAlpha" allowBlank="1" showInputMessage="1" showErrorMessage="1" sqref="Z13:AB74" xr:uid="{C7914852-FA4E-43A2-8E1D-A964EBB0DBB0}"/>
    <dataValidation errorStyle="information" imeMode="on" allowBlank="1" showInputMessage="1" showErrorMessage="1" sqref="G17 G13 G15 G71 G21 G25 G29 G33 G37 G41 G45 G49 G53 G57 G61 G65 G69 G73 G19 G23 G27 G31 G35 G39 G43 G47 G51 G55 G59 G63 G67" xr:uid="{38494AAD-C461-4077-9346-FA4ECCD5420C}"/>
    <dataValidation type="list" errorStyle="warning" imeMode="on" allowBlank="1" showInputMessage="1" showErrorMessage="1" sqref="AJ2:AU4" xr:uid="{A4973AB3-87A3-41DB-89B5-5E883E79E7BB}">
      <formula1>$BE$19:$BE$21</formula1>
    </dataValidation>
    <dataValidation type="list" errorStyle="warning" imeMode="on" allowBlank="1" showInputMessage="1" showErrorMessage="1" sqref="AK6:AU7" xr:uid="{7E223A5F-9645-4EE4-B366-76B03EFB539D}">
      <formula1>$BE$13:$BE$14</formula1>
    </dataValidation>
  </dataValidations>
  <pageMargins left="0.35433070866141736" right="7.874015748031496E-2" top="0.23622047244094491" bottom="0" header="7.874015748031496E-2" footer="0.11811023622047245"/>
  <pageSetup paperSize="9" scale="82" orientation="landscape" r:id="rId1"/>
  <rowBreaks count="1" manualBreakCount="1">
    <brk id="40" min="3" max="4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sheetPr>
  <dimension ref="A1:Q139"/>
  <sheetViews>
    <sheetView workbookViewId="0">
      <selection activeCell="M26" sqref="M26"/>
    </sheetView>
  </sheetViews>
  <sheetFormatPr defaultRowHeight="13.5"/>
  <cols>
    <col min="1" max="1" width="3" customWidth="1"/>
    <col min="2" max="2" width="18.625" hidden="1" customWidth="1"/>
    <col min="3" max="3" width="3.75" hidden="1" customWidth="1"/>
    <col min="4" max="4" width="9" hidden="1" customWidth="1"/>
    <col min="5" max="8" width="10" hidden="1" customWidth="1"/>
    <col min="9" max="10" width="0" hidden="1" customWidth="1"/>
    <col min="11" max="11" width="2.375" customWidth="1"/>
    <col min="12" max="12" width="14" customWidth="1"/>
    <col min="14" max="14" width="14.875" customWidth="1"/>
    <col min="15" max="16" width="4.375" customWidth="1"/>
  </cols>
  <sheetData>
    <row r="1" spans="1:17">
      <c r="A1" s="221"/>
      <c r="B1" s="221"/>
      <c r="C1" s="221"/>
      <c r="D1" s="221"/>
      <c r="E1" s="221"/>
      <c r="F1" s="221"/>
      <c r="G1" s="221"/>
      <c r="H1" s="221"/>
      <c r="I1" s="221"/>
      <c r="J1" s="221"/>
      <c r="K1" s="221"/>
      <c r="L1" s="221"/>
      <c r="M1" s="221"/>
      <c r="N1" s="221"/>
      <c r="O1" s="221"/>
      <c r="P1" s="221"/>
      <c r="Q1" s="221"/>
    </row>
    <row r="2" spans="1:17" ht="18.75" customHeight="1">
      <c r="A2" s="221"/>
      <c r="B2" s="52" t="s">
        <v>157</v>
      </c>
      <c r="C2" s="221"/>
      <c r="D2" s="222"/>
      <c r="E2" s="267" t="s">
        <v>155</v>
      </c>
      <c r="F2" s="222"/>
      <c r="G2" s="222"/>
      <c r="H2" s="221"/>
      <c r="I2" s="221"/>
      <c r="J2" s="221"/>
      <c r="K2" s="221"/>
      <c r="L2" s="265" t="s">
        <v>258</v>
      </c>
      <c r="M2" s="266" t="s">
        <v>259</v>
      </c>
      <c r="N2" s="266" t="s">
        <v>260</v>
      </c>
      <c r="O2" s="221"/>
      <c r="P2" s="22"/>
      <c r="Q2" s="22"/>
    </row>
    <row r="3" spans="1:17" ht="18.75" customHeight="1">
      <c r="A3" s="221"/>
      <c r="B3" s="273" t="s">
        <v>221</v>
      </c>
      <c r="C3" s="221"/>
      <c r="D3" s="222"/>
      <c r="E3" s="274">
        <v>0.05</v>
      </c>
      <c r="F3" s="222"/>
      <c r="G3" s="222"/>
      <c r="H3" s="221"/>
      <c r="I3" s="221"/>
      <c r="J3" s="221"/>
      <c r="K3" s="221">
        <v>1</v>
      </c>
      <c r="L3" s="324" t="e">
        <f>IF(#REF!="","",#REF!)</f>
        <v>#REF!</v>
      </c>
      <c r="M3" s="328" t="e">
        <f>IF(L3="","",WEEKDAY(L3,1))</f>
        <v>#REF!</v>
      </c>
      <c r="N3" s="325" t="e">
        <f>IF(#REF!="","",#REF!)</f>
        <v>#REF!</v>
      </c>
      <c r="O3" s="221"/>
      <c r="P3" s="275"/>
      <c r="Q3" s="275"/>
    </row>
    <row r="4" spans="1:17" ht="18.75" customHeight="1">
      <c r="A4" s="221"/>
      <c r="B4" s="273" t="s">
        <v>224</v>
      </c>
      <c r="C4" s="221"/>
      <c r="D4" s="222"/>
      <c r="E4" s="274">
        <v>0.08</v>
      </c>
      <c r="F4" s="222"/>
      <c r="G4" s="222"/>
      <c r="H4" s="221"/>
      <c r="I4" s="221"/>
      <c r="J4" s="221"/>
      <c r="K4" s="221">
        <v>1</v>
      </c>
      <c r="L4" s="324" t="e">
        <f>IF(#REF!="","",#REF!)</f>
        <v>#REF!</v>
      </c>
      <c r="M4" s="328" t="e">
        <f t="shared" ref="M4:M32" si="0">IF(L4="","",WEEKDAY(L4,1))</f>
        <v>#REF!</v>
      </c>
      <c r="N4" s="325" t="e">
        <f>IF(#REF!="","",#REF!)</f>
        <v>#REF!</v>
      </c>
      <c r="O4" s="221"/>
      <c r="P4" s="22"/>
      <c r="Q4" s="22"/>
    </row>
    <row r="5" spans="1:17" ht="18.75" customHeight="1">
      <c r="A5" s="221"/>
      <c r="B5" s="273" t="s">
        <v>225</v>
      </c>
      <c r="C5" s="221"/>
      <c r="D5" s="222"/>
      <c r="E5" s="276">
        <v>0.1</v>
      </c>
      <c r="F5" s="222"/>
      <c r="G5" s="222"/>
      <c r="H5" s="221"/>
      <c r="I5" s="221"/>
      <c r="J5" s="221"/>
      <c r="K5" s="221">
        <v>1</v>
      </c>
      <c r="L5" s="324" t="e">
        <f>IF(#REF!="","",#REF!)</f>
        <v>#REF!</v>
      </c>
      <c r="M5" s="328" t="e">
        <f t="shared" si="0"/>
        <v>#REF!</v>
      </c>
      <c r="N5" s="325" t="e">
        <f>IF(#REF!="","",#REF!)</f>
        <v>#REF!</v>
      </c>
      <c r="O5" s="221"/>
      <c r="P5" s="22"/>
      <c r="Q5" s="22"/>
    </row>
    <row r="6" spans="1:17" ht="18.75" customHeight="1">
      <c r="A6" s="221"/>
      <c r="B6" s="273" t="s">
        <v>226</v>
      </c>
      <c r="C6" s="221"/>
      <c r="D6" s="222"/>
      <c r="E6" s="267" t="s">
        <v>156</v>
      </c>
      <c r="F6" s="222"/>
      <c r="G6" s="222"/>
      <c r="H6" s="221"/>
      <c r="I6" s="221"/>
      <c r="J6" s="221"/>
      <c r="K6" s="221">
        <v>1</v>
      </c>
      <c r="L6" s="324" t="e">
        <f>IF(#REF!="","",#REF!)</f>
        <v>#REF!</v>
      </c>
      <c r="M6" s="328" t="e">
        <f t="shared" si="0"/>
        <v>#REF!</v>
      </c>
      <c r="N6" s="325" t="e">
        <f>IF(#REF!="","",#REF!)</f>
        <v>#REF!</v>
      </c>
      <c r="O6" s="221"/>
      <c r="P6" s="22"/>
      <c r="Q6" s="22"/>
    </row>
    <row r="7" spans="1:17" ht="18.75" customHeight="1">
      <c r="A7" s="221"/>
      <c r="B7" s="277" t="s">
        <v>227</v>
      </c>
      <c r="C7" s="221"/>
      <c r="D7" s="222"/>
      <c r="E7" s="274">
        <v>0.9</v>
      </c>
      <c r="F7" s="222"/>
      <c r="G7" s="222"/>
      <c r="H7" s="221"/>
      <c r="I7" s="221"/>
      <c r="J7" s="221"/>
      <c r="K7" s="221">
        <v>1</v>
      </c>
      <c r="L7" s="324" t="e">
        <f>IF(#REF!="","",#REF!)</f>
        <v>#REF!</v>
      </c>
      <c r="M7" s="328" t="e">
        <f t="shared" si="0"/>
        <v>#REF!</v>
      </c>
      <c r="N7" s="325" t="e">
        <f>IF(#REF!="","",#REF!)</f>
        <v>#REF!</v>
      </c>
      <c r="O7" s="221"/>
      <c r="P7" s="22"/>
      <c r="Q7" s="22"/>
    </row>
    <row r="8" spans="1:17" ht="18.75" customHeight="1">
      <c r="A8" s="221"/>
      <c r="B8" s="221"/>
      <c r="C8" s="221"/>
      <c r="D8" s="222"/>
      <c r="E8" s="278">
        <v>1</v>
      </c>
      <c r="F8" s="222"/>
      <c r="G8" s="222"/>
      <c r="H8" s="221"/>
      <c r="I8" s="221"/>
      <c r="J8" s="221"/>
      <c r="K8" s="221">
        <v>1</v>
      </c>
      <c r="L8" s="324" t="e">
        <f>IF(#REF!="","",#REF!)</f>
        <v>#REF!</v>
      </c>
      <c r="M8" s="328" t="e">
        <f t="shared" si="0"/>
        <v>#REF!</v>
      </c>
      <c r="N8" s="325" t="e">
        <f>IF(#REF!="","",#REF!)</f>
        <v>#REF!</v>
      </c>
      <c r="O8" s="221"/>
      <c r="P8" s="22"/>
      <c r="Q8" s="22"/>
    </row>
    <row r="9" spans="1:17" ht="18.75" customHeight="1">
      <c r="A9" s="221"/>
      <c r="B9" s="52" t="s">
        <v>158</v>
      </c>
      <c r="C9" s="221"/>
      <c r="D9" s="222"/>
      <c r="E9" s="222"/>
      <c r="F9" s="222"/>
      <c r="G9" s="222"/>
      <c r="H9" s="221"/>
      <c r="I9" s="221"/>
      <c r="J9" s="221"/>
      <c r="K9" s="221">
        <v>1</v>
      </c>
      <c r="L9" s="324" t="e">
        <f>IF(#REF!="","",#REF!)</f>
        <v>#REF!</v>
      </c>
      <c r="M9" s="328" t="e">
        <f t="shared" si="0"/>
        <v>#REF!</v>
      </c>
      <c r="N9" s="325" t="e">
        <f>IF(#REF!="","",#REF!)</f>
        <v>#REF!</v>
      </c>
      <c r="O9" s="221"/>
      <c r="P9" s="22"/>
      <c r="Q9" s="22"/>
    </row>
    <row r="10" spans="1:17" ht="18.75" customHeight="1">
      <c r="A10" s="221"/>
      <c r="B10" s="273" t="s">
        <v>143</v>
      </c>
      <c r="C10" s="221"/>
      <c r="D10" s="222"/>
      <c r="E10" s="222" t="s">
        <v>186</v>
      </c>
      <c r="F10" s="222"/>
      <c r="G10" s="222"/>
      <c r="H10" s="221"/>
      <c r="I10" s="221"/>
      <c r="J10" s="221"/>
      <c r="K10" s="221">
        <v>1</v>
      </c>
      <c r="L10" s="324" t="e">
        <f>IF(#REF!="","",#REF!)</f>
        <v>#REF!</v>
      </c>
      <c r="M10" s="328" t="e">
        <f t="shared" si="0"/>
        <v>#REF!</v>
      </c>
      <c r="N10" s="325" t="e">
        <f>IF(#REF!="","",#REF!)</f>
        <v>#REF!</v>
      </c>
      <c r="O10" s="221"/>
      <c r="P10" s="22"/>
      <c r="Q10" s="22"/>
    </row>
    <row r="11" spans="1:17" ht="18.75" customHeight="1">
      <c r="A11" s="221"/>
      <c r="B11" s="277" t="s">
        <v>144</v>
      </c>
      <c r="C11" s="221"/>
      <c r="D11" s="222"/>
      <c r="E11" s="222" t="s">
        <v>174</v>
      </c>
      <c r="F11" s="222"/>
      <c r="G11" s="222"/>
      <c r="H11" s="221"/>
      <c r="I11" s="221"/>
      <c r="J11" s="221"/>
      <c r="K11" s="221">
        <v>1</v>
      </c>
      <c r="L11" s="324" t="e">
        <f>IF(#REF!="","",#REF!)</f>
        <v>#REF!</v>
      </c>
      <c r="M11" s="328" t="e">
        <f t="shared" si="0"/>
        <v>#REF!</v>
      </c>
      <c r="N11" s="325" t="e">
        <f>IF(#REF!="","",#REF!)</f>
        <v>#REF!</v>
      </c>
      <c r="O11" s="221"/>
      <c r="P11" s="22"/>
      <c r="Q11" s="22"/>
    </row>
    <row r="12" spans="1:17" ht="18.75" customHeight="1">
      <c r="A12" s="221"/>
      <c r="B12" s="221"/>
      <c r="C12" s="221"/>
      <c r="D12" s="222"/>
      <c r="E12" s="222" t="s">
        <v>175</v>
      </c>
      <c r="F12" s="222"/>
      <c r="G12" s="222"/>
      <c r="H12" s="221"/>
      <c r="I12" s="221"/>
      <c r="J12" s="221"/>
      <c r="K12" s="221">
        <v>1</v>
      </c>
      <c r="L12" s="324" t="e">
        <f>IF(#REF!="","",#REF!)</f>
        <v>#REF!</v>
      </c>
      <c r="M12" s="328" t="e">
        <f t="shared" si="0"/>
        <v>#REF!</v>
      </c>
      <c r="N12" s="325" t="e">
        <f>IF(#REF!="","",#REF!)</f>
        <v>#REF!</v>
      </c>
      <c r="O12" s="221"/>
      <c r="P12" s="22"/>
      <c r="Q12" s="22"/>
    </row>
    <row r="13" spans="1:17" ht="18.75" customHeight="1">
      <c r="A13" s="221"/>
      <c r="B13" s="221"/>
      <c r="C13" s="221"/>
      <c r="D13" s="222"/>
      <c r="E13" s="222" t="s">
        <v>176</v>
      </c>
      <c r="F13" s="222"/>
      <c r="G13" s="222"/>
      <c r="H13" s="221"/>
      <c r="I13" s="221"/>
      <c r="J13" s="221"/>
      <c r="K13" s="221">
        <v>1</v>
      </c>
      <c r="L13" s="324" t="e">
        <f>IF(#REF!="","",#REF!)</f>
        <v>#REF!</v>
      </c>
      <c r="M13" s="328" t="e">
        <f t="shared" si="0"/>
        <v>#REF!</v>
      </c>
      <c r="N13" s="325" t="e">
        <f>IF(#REF!="","",#REF!)</f>
        <v>#REF!</v>
      </c>
      <c r="O13" s="221"/>
      <c r="P13" s="22"/>
      <c r="Q13" s="22"/>
    </row>
    <row r="14" spans="1:17" ht="18.75" customHeight="1">
      <c r="A14" s="221"/>
      <c r="B14" s="52" t="s">
        <v>154</v>
      </c>
      <c r="C14" s="221"/>
      <c r="D14" s="863" t="s">
        <v>145</v>
      </c>
      <c r="E14" s="864"/>
      <c r="F14" s="864"/>
      <c r="G14" s="864"/>
      <c r="H14" s="864"/>
      <c r="I14" s="865"/>
      <c r="J14" s="221"/>
      <c r="K14" s="221">
        <v>1</v>
      </c>
      <c r="L14" s="324" t="e">
        <f>IF(#REF!="","",#REF!)</f>
        <v>#REF!</v>
      </c>
      <c r="M14" s="328" t="e">
        <f t="shared" si="0"/>
        <v>#REF!</v>
      </c>
      <c r="N14" s="325" t="e">
        <f>IF(#REF!="","",#REF!)</f>
        <v>#REF!</v>
      </c>
      <c r="O14" s="221"/>
      <c r="P14" s="22"/>
      <c r="Q14" s="22"/>
    </row>
    <row r="15" spans="1:17" ht="18.75" customHeight="1">
      <c r="A15" s="221"/>
      <c r="B15" s="51">
        <v>21000</v>
      </c>
      <c r="C15" s="222"/>
      <c r="D15" s="279"/>
      <c r="E15" s="268" t="s">
        <v>151</v>
      </c>
      <c r="F15" s="269" t="s">
        <v>149</v>
      </c>
      <c r="G15" s="269" t="s">
        <v>150</v>
      </c>
      <c r="H15" s="270" t="s">
        <v>153</v>
      </c>
      <c r="I15" s="271" t="s">
        <v>228</v>
      </c>
      <c r="J15" s="221"/>
      <c r="K15" s="221">
        <v>1</v>
      </c>
      <c r="L15" s="324" t="e">
        <f>IF(#REF!="","",#REF!)</f>
        <v>#REF!</v>
      </c>
      <c r="M15" s="328" t="e">
        <f t="shared" si="0"/>
        <v>#REF!</v>
      </c>
      <c r="N15" s="325" t="e">
        <f>IF(#REF!="","",#REF!)</f>
        <v>#REF!</v>
      </c>
      <c r="O15" s="221"/>
      <c r="P15" s="22"/>
      <c r="Q15" s="22"/>
    </row>
    <row r="16" spans="1:17" ht="18.75" customHeight="1">
      <c r="A16" s="221"/>
      <c r="B16" s="221"/>
      <c r="C16" s="221"/>
      <c r="D16" s="272" t="s">
        <v>147</v>
      </c>
      <c r="E16" s="280">
        <v>50000</v>
      </c>
      <c r="F16" s="281">
        <v>120000</v>
      </c>
      <c r="G16" s="281">
        <v>20880</v>
      </c>
      <c r="H16" s="282">
        <v>10000</v>
      </c>
      <c r="I16" s="283">
        <f t="shared" ref="I16" si="1">SUM(E16:H16)</f>
        <v>200880</v>
      </c>
      <c r="J16" s="221"/>
      <c r="K16" s="221">
        <v>1</v>
      </c>
      <c r="L16" s="324" t="e">
        <f>IF(#REF!="","",#REF!)</f>
        <v>#REF!</v>
      </c>
      <c r="M16" s="328" t="e">
        <f t="shared" si="0"/>
        <v>#REF!</v>
      </c>
      <c r="N16" s="325" t="e">
        <f>IF(#REF!="","",#REF!)</f>
        <v>#REF!</v>
      </c>
      <c r="O16" s="221"/>
      <c r="P16" s="22"/>
      <c r="Q16" s="22"/>
    </row>
    <row r="17" spans="1:17" ht="18.75" customHeight="1">
      <c r="A17" s="221"/>
      <c r="B17" s="221"/>
      <c r="C17" s="221"/>
      <c r="D17" s="272" t="s">
        <v>146</v>
      </c>
      <c r="E17" s="280">
        <f t="shared" ref="E17:G17" si="2">E16/12</f>
        <v>4166.666666666667</v>
      </c>
      <c r="F17" s="281">
        <f t="shared" si="2"/>
        <v>10000</v>
      </c>
      <c r="G17" s="281">
        <f t="shared" si="2"/>
        <v>1740</v>
      </c>
      <c r="H17" s="282">
        <f>H16/12</f>
        <v>833.33333333333337</v>
      </c>
      <c r="I17" s="283">
        <f>SUM(E17:H17)</f>
        <v>16740</v>
      </c>
      <c r="J17" s="221"/>
      <c r="K17" s="221">
        <v>1</v>
      </c>
      <c r="L17" s="324" t="e">
        <f>IF(#REF!="","",#REF!)</f>
        <v>#REF!</v>
      </c>
      <c r="M17" s="328" t="e">
        <f t="shared" si="0"/>
        <v>#REF!</v>
      </c>
      <c r="N17" s="325" t="e">
        <f>IF(#REF!="","",#REF!)</f>
        <v>#REF!</v>
      </c>
      <c r="O17" s="221"/>
      <c r="P17" s="22"/>
      <c r="Q17" s="22"/>
    </row>
    <row r="18" spans="1:17" ht="18.75" customHeight="1">
      <c r="A18" s="221"/>
      <c r="B18" s="221"/>
      <c r="C18" s="221"/>
      <c r="D18" s="272" t="s">
        <v>148</v>
      </c>
      <c r="E18" s="280">
        <f>ROUNDDOWN(E17/21,0)</f>
        <v>198</v>
      </c>
      <c r="F18" s="281">
        <f>ROUNDDOWN(F17/21,0)</f>
        <v>476</v>
      </c>
      <c r="G18" s="281">
        <f>ROUNDDOWN(G17/21,0)</f>
        <v>82</v>
      </c>
      <c r="H18" s="282">
        <f>ROUNDDOWN(H17/21,0)</f>
        <v>39</v>
      </c>
      <c r="I18" s="283">
        <f t="shared" ref="I18" si="3">SUM(E18:H18)</f>
        <v>795</v>
      </c>
      <c r="J18" s="221"/>
      <c r="K18" s="221">
        <v>1</v>
      </c>
      <c r="L18" s="324" t="e">
        <f>IF(#REF!="","",#REF!)</f>
        <v>#REF!</v>
      </c>
      <c r="M18" s="328" t="e">
        <f t="shared" si="0"/>
        <v>#REF!</v>
      </c>
      <c r="N18" s="325" t="e">
        <f>IF(#REF!="","",#REF!)</f>
        <v>#REF!</v>
      </c>
      <c r="O18" s="221"/>
      <c r="P18" s="22"/>
      <c r="Q18" s="22"/>
    </row>
    <row r="19" spans="1:17" ht="18.75" customHeight="1">
      <c r="A19" s="221"/>
      <c r="B19" s="221"/>
      <c r="C19" s="221"/>
      <c r="D19" s="272"/>
      <c r="E19" s="284"/>
      <c r="F19" s="285"/>
      <c r="G19" s="285"/>
      <c r="H19" s="286"/>
      <c r="I19" s="283"/>
      <c r="J19" s="221"/>
      <c r="K19" s="221">
        <v>1</v>
      </c>
      <c r="L19" s="324" t="e">
        <f>IF(#REF!="","",#REF!)</f>
        <v>#REF!</v>
      </c>
      <c r="M19" s="328" t="e">
        <f t="shared" si="0"/>
        <v>#REF!</v>
      </c>
      <c r="N19" s="325" t="e">
        <f>IF(#REF!="","",#REF!)</f>
        <v>#REF!</v>
      </c>
      <c r="O19" s="221"/>
      <c r="P19" s="22"/>
      <c r="Q19" s="22"/>
    </row>
    <row r="20" spans="1:17" ht="18.75" customHeight="1">
      <c r="A20" s="221"/>
      <c r="B20" s="221"/>
      <c r="C20" s="221"/>
      <c r="D20" s="357"/>
      <c r="E20" s="358"/>
      <c r="F20" s="222"/>
      <c r="G20" s="222"/>
      <c r="H20" s="359"/>
      <c r="I20" s="360"/>
      <c r="J20" s="221"/>
      <c r="K20" s="221">
        <v>1</v>
      </c>
      <c r="L20" s="324" t="e">
        <f>IF(#REF!="","",#REF!)</f>
        <v>#REF!</v>
      </c>
      <c r="M20" s="328" t="e">
        <f t="shared" si="0"/>
        <v>#REF!</v>
      </c>
      <c r="N20" s="325" t="e">
        <f>IF(#REF!="","",#REF!)</f>
        <v>#REF!</v>
      </c>
      <c r="O20" s="221"/>
      <c r="P20" s="22"/>
      <c r="Q20" s="22"/>
    </row>
    <row r="21" spans="1:17" ht="18.75" customHeight="1">
      <c r="A21" s="221"/>
      <c r="B21" s="221"/>
      <c r="C21" s="221"/>
      <c r="D21" s="357"/>
      <c r="E21" s="358"/>
      <c r="F21" s="222"/>
      <c r="G21" s="222"/>
      <c r="H21" s="359"/>
      <c r="I21" s="360"/>
      <c r="J21" s="221"/>
      <c r="K21" s="221">
        <v>1</v>
      </c>
      <c r="L21" s="324" t="e">
        <f>IF(#REF!="","",#REF!)</f>
        <v>#REF!</v>
      </c>
      <c r="M21" s="328" t="e">
        <f t="shared" si="0"/>
        <v>#REF!</v>
      </c>
      <c r="N21" s="325" t="e">
        <f>IF(#REF!="","",#REF!)</f>
        <v>#REF!</v>
      </c>
      <c r="O21" s="221"/>
      <c r="P21" s="22"/>
      <c r="Q21" s="22"/>
    </row>
    <row r="22" spans="1:17" ht="18.75" customHeight="1">
      <c r="A22" s="221"/>
      <c r="B22" s="221"/>
      <c r="C22" s="221"/>
      <c r="D22" s="357"/>
      <c r="E22" s="358"/>
      <c r="F22" s="222"/>
      <c r="G22" s="222"/>
      <c r="H22" s="359"/>
      <c r="I22" s="360"/>
      <c r="J22" s="221"/>
      <c r="K22" s="221">
        <v>1</v>
      </c>
      <c r="L22" s="324" t="e">
        <f>IF(#REF!="","",#REF!)</f>
        <v>#REF!</v>
      </c>
      <c r="M22" s="328" t="e">
        <f t="shared" si="0"/>
        <v>#REF!</v>
      </c>
      <c r="N22" s="325" t="e">
        <f>IF(#REF!="","",#REF!)</f>
        <v>#REF!</v>
      </c>
      <c r="O22" s="221"/>
      <c r="P22" s="22"/>
      <c r="Q22" s="22"/>
    </row>
    <row r="23" spans="1:17" ht="18.75" customHeight="1">
      <c r="A23" s="221"/>
      <c r="B23" s="221"/>
      <c r="C23" s="221"/>
      <c r="D23" s="357"/>
      <c r="E23" s="358"/>
      <c r="F23" s="222"/>
      <c r="G23" s="222"/>
      <c r="H23" s="359"/>
      <c r="I23" s="360"/>
      <c r="J23" s="221"/>
      <c r="K23" s="221">
        <v>1</v>
      </c>
      <c r="L23" s="324" t="e">
        <f>IF(#REF!="","",#REF!)</f>
        <v>#REF!</v>
      </c>
      <c r="M23" s="328" t="e">
        <f t="shared" si="0"/>
        <v>#REF!</v>
      </c>
      <c r="N23" s="325" t="e">
        <f>IF(#REF!="","",#REF!)</f>
        <v>#REF!</v>
      </c>
      <c r="O23" s="221"/>
      <c r="P23" s="22"/>
      <c r="Q23" s="22"/>
    </row>
    <row r="24" spans="1:17" ht="18.75" customHeight="1">
      <c r="A24" s="221"/>
      <c r="B24" s="221"/>
      <c r="C24" s="221"/>
      <c r="D24" s="357"/>
      <c r="E24" s="358"/>
      <c r="F24" s="222"/>
      <c r="G24" s="222"/>
      <c r="H24" s="359"/>
      <c r="I24" s="360"/>
      <c r="J24" s="221"/>
      <c r="K24" s="221">
        <v>1</v>
      </c>
      <c r="L24" s="324" t="e">
        <f>IF(#REF!="","",#REF!)</f>
        <v>#REF!</v>
      </c>
      <c r="M24" s="328" t="e">
        <f t="shared" si="0"/>
        <v>#REF!</v>
      </c>
      <c r="N24" s="325" t="e">
        <f>IF(#REF!="","",#REF!)</f>
        <v>#REF!</v>
      </c>
      <c r="O24" s="221"/>
      <c r="P24" s="22"/>
      <c r="Q24" s="22"/>
    </row>
    <row r="25" spans="1:17" ht="18.75" customHeight="1">
      <c r="A25" s="221"/>
      <c r="B25" s="221"/>
      <c r="C25" s="221"/>
      <c r="D25" s="357"/>
      <c r="E25" s="358"/>
      <c r="F25" s="222"/>
      <c r="G25" s="222"/>
      <c r="H25" s="359"/>
      <c r="I25" s="360"/>
      <c r="J25" s="221"/>
      <c r="K25" s="221">
        <v>1</v>
      </c>
      <c r="L25" s="324" t="e">
        <f>IF(#REF!="","",#REF!)</f>
        <v>#REF!</v>
      </c>
      <c r="M25" s="328" t="e">
        <f t="shared" si="0"/>
        <v>#REF!</v>
      </c>
      <c r="N25" s="325" t="e">
        <f>IF(#REF!="","",#REF!)</f>
        <v>#REF!</v>
      </c>
      <c r="O25" s="221"/>
      <c r="P25" s="22"/>
      <c r="Q25" s="22"/>
    </row>
    <row r="26" spans="1:17" ht="18.75" customHeight="1">
      <c r="A26" s="221"/>
      <c r="B26" s="221"/>
      <c r="C26" s="221"/>
      <c r="D26" s="357"/>
      <c r="E26" s="358"/>
      <c r="F26" s="222"/>
      <c r="G26" s="222"/>
      <c r="H26" s="359"/>
      <c r="I26" s="360"/>
      <c r="J26" s="221"/>
      <c r="K26" s="221">
        <v>1</v>
      </c>
      <c r="L26" s="324" t="e">
        <f>IF(#REF!="","",#REF!)</f>
        <v>#REF!</v>
      </c>
      <c r="M26" s="328" t="e">
        <f t="shared" si="0"/>
        <v>#REF!</v>
      </c>
      <c r="N26" s="325" t="e">
        <f>IF(#REF!="","",#REF!)</f>
        <v>#REF!</v>
      </c>
      <c r="O26" s="221"/>
      <c r="P26" s="22"/>
      <c r="Q26" s="22"/>
    </row>
    <row r="27" spans="1:17" ht="18.75" customHeight="1">
      <c r="A27" s="221"/>
      <c r="B27" s="221"/>
      <c r="C27" s="221"/>
      <c r="D27" s="357"/>
      <c r="E27" s="358"/>
      <c r="F27" s="222"/>
      <c r="G27" s="222"/>
      <c r="H27" s="359"/>
      <c r="I27" s="360"/>
      <c r="J27" s="221"/>
      <c r="K27" s="221">
        <v>1</v>
      </c>
      <c r="L27" s="324" t="e">
        <f>IF(#REF!="","",#REF!)</f>
        <v>#REF!</v>
      </c>
      <c r="M27" s="328" t="e">
        <f t="shared" si="0"/>
        <v>#REF!</v>
      </c>
      <c r="N27" s="325" t="e">
        <f>IF(#REF!="","",#REF!)</f>
        <v>#REF!</v>
      </c>
      <c r="O27" s="221"/>
      <c r="P27" s="22"/>
      <c r="Q27" s="22"/>
    </row>
    <row r="28" spans="1:17" ht="18.75" customHeight="1">
      <c r="A28" s="221"/>
      <c r="B28" s="221"/>
      <c r="C28" s="221"/>
      <c r="D28" s="287"/>
      <c r="E28" s="860">
        <f>SUM(E18:H18)</f>
        <v>795</v>
      </c>
      <c r="F28" s="861"/>
      <c r="G28" s="861"/>
      <c r="H28" s="862"/>
      <c r="I28" s="288"/>
      <c r="J28" s="221"/>
      <c r="K28" s="221">
        <v>1</v>
      </c>
      <c r="L28" s="324" t="e">
        <f>IF(#REF!="","",#REF!)</f>
        <v>#REF!</v>
      </c>
      <c r="M28" s="328" t="e">
        <f t="shared" si="0"/>
        <v>#REF!</v>
      </c>
      <c r="N28" s="325" t="e">
        <f>IF(#REF!="","",#REF!)</f>
        <v>#REF!</v>
      </c>
      <c r="O28" s="221"/>
      <c r="P28" s="22"/>
      <c r="Q28" s="22"/>
    </row>
    <row r="29" spans="1:17" ht="18.75" customHeight="1">
      <c r="A29" s="221"/>
      <c r="B29" s="221"/>
      <c r="C29" s="221"/>
      <c r="D29" s="222"/>
      <c r="E29" s="222"/>
      <c r="F29" s="222"/>
      <c r="G29" s="222"/>
      <c r="H29" s="221"/>
      <c r="I29" s="221"/>
      <c r="J29" s="221"/>
      <c r="K29" s="221">
        <v>1</v>
      </c>
      <c r="L29" s="324" t="e">
        <f>IF(#REF!="","",#REF!)</f>
        <v>#REF!</v>
      </c>
      <c r="M29" s="328" t="e">
        <f t="shared" si="0"/>
        <v>#REF!</v>
      </c>
      <c r="N29" s="325" t="e">
        <f>IF(#REF!="","",#REF!)</f>
        <v>#REF!</v>
      </c>
      <c r="O29" s="221"/>
      <c r="P29" s="22"/>
      <c r="Q29" s="22"/>
    </row>
    <row r="30" spans="1:17" ht="18.75" customHeight="1">
      <c r="A30" s="221"/>
      <c r="B30" s="221"/>
      <c r="C30" s="221"/>
      <c r="D30" s="222"/>
      <c r="E30" s="222"/>
      <c r="F30" s="222"/>
      <c r="G30" s="222"/>
      <c r="H30" s="221"/>
      <c r="I30" s="221"/>
      <c r="J30" s="221"/>
      <c r="K30" s="221">
        <v>1</v>
      </c>
      <c r="L30" s="324" t="e">
        <f>IF(#REF!="","",#REF!)</f>
        <v>#REF!</v>
      </c>
      <c r="M30" s="328" t="e">
        <f t="shared" si="0"/>
        <v>#REF!</v>
      </c>
      <c r="N30" s="325" t="e">
        <f>IF(#REF!="","",#REF!)</f>
        <v>#REF!</v>
      </c>
      <c r="O30" s="221"/>
      <c r="P30" s="22"/>
      <c r="Q30" s="22"/>
    </row>
    <row r="31" spans="1:17" ht="18.75" customHeight="1">
      <c r="A31" s="221"/>
      <c r="B31" s="221"/>
      <c r="C31" s="221"/>
      <c r="D31" s="222"/>
      <c r="E31" s="222"/>
      <c r="F31" s="222"/>
      <c r="G31" s="222"/>
      <c r="H31" s="221"/>
      <c r="I31" s="221"/>
      <c r="J31" s="221"/>
      <c r="K31" s="221">
        <v>1</v>
      </c>
      <c r="L31" s="324" t="e">
        <f>IF(#REF!="","",#REF!)</f>
        <v>#REF!</v>
      </c>
      <c r="M31" s="328" t="e">
        <f t="shared" si="0"/>
        <v>#REF!</v>
      </c>
      <c r="N31" s="325" t="e">
        <f>IF(#REF!="","",#REF!)</f>
        <v>#REF!</v>
      </c>
      <c r="O31" s="221"/>
      <c r="P31" s="22"/>
      <c r="Q31" s="22"/>
    </row>
    <row r="32" spans="1:17" ht="18.75" customHeight="1">
      <c r="A32" s="221"/>
      <c r="B32" s="221"/>
      <c r="C32" s="221"/>
      <c r="D32" s="222"/>
      <c r="E32" s="222"/>
      <c r="F32" s="222"/>
      <c r="G32" s="222"/>
      <c r="H32" s="221"/>
      <c r="I32" s="221"/>
      <c r="J32" s="221"/>
      <c r="K32" s="221">
        <v>1</v>
      </c>
      <c r="L32" s="324" t="e">
        <f>IF(#REF!="","",#REF!)</f>
        <v>#REF!</v>
      </c>
      <c r="M32" s="328" t="e">
        <f t="shared" si="0"/>
        <v>#REF!</v>
      </c>
      <c r="N32" s="325" t="e">
        <f>IF(#REF!="","",#REF!)</f>
        <v>#REF!</v>
      </c>
      <c r="O32" s="221"/>
      <c r="P32" s="22"/>
      <c r="Q32" s="22"/>
    </row>
    <row r="33" spans="1:17" ht="18.75" customHeight="1">
      <c r="A33" s="221"/>
      <c r="B33" s="221"/>
      <c r="C33" s="221"/>
      <c r="D33" s="222"/>
      <c r="E33" s="222"/>
      <c r="F33" s="222"/>
      <c r="G33" s="222"/>
      <c r="H33" s="221"/>
      <c r="I33" s="221"/>
      <c r="J33" s="221"/>
      <c r="K33" s="221"/>
      <c r="L33" s="221"/>
      <c r="M33" s="221"/>
      <c r="N33" s="221"/>
      <c r="O33" s="221"/>
      <c r="P33" s="22"/>
      <c r="Q33" s="22"/>
    </row>
    <row r="34" spans="1:17" ht="18.75" customHeight="1">
      <c r="A34" s="221"/>
      <c r="B34" s="221"/>
      <c r="C34" s="221"/>
      <c r="D34" s="222"/>
      <c r="E34" s="222"/>
      <c r="F34" s="222"/>
      <c r="G34" s="222"/>
      <c r="H34" s="221"/>
      <c r="I34" s="221"/>
      <c r="J34" s="221"/>
      <c r="K34" s="221"/>
      <c r="L34" s="221"/>
      <c r="M34" s="221"/>
      <c r="N34" s="221"/>
      <c r="O34" s="221"/>
      <c r="P34" s="22"/>
      <c r="Q34" s="22"/>
    </row>
    <row r="35" spans="1:17" ht="18.75" customHeight="1">
      <c r="A35" s="221"/>
      <c r="B35" s="221"/>
      <c r="C35" s="221"/>
      <c r="D35" s="222"/>
      <c r="E35" s="222"/>
      <c r="F35" s="222"/>
      <c r="G35" s="222"/>
      <c r="H35" s="221"/>
      <c r="I35" s="221"/>
      <c r="J35" s="221"/>
      <c r="K35" s="221"/>
      <c r="L35" s="221"/>
      <c r="M35" s="221"/>
      <c r="N35" s="221"/>
      <c r="O35" s="221"/>
      <c r="P35" s="22"/>
      <c r="Q35" s="22"/>
    </row>
    <row r="36" spans="1:17" ht="18.75" customHeight="1">
      <c r="A36" s="221"/>
      <c r="B36" s="221"/>
      <c r="C36" s="221"/>
      <c r="D36" s="222"/>
      <c r="E36" s="222"/>
      <c r="F36" s="222"/>
      <c r="G36" s="222"/>
      <c r="H36" s="221"/>
      <c r="I36" s="221"/>
      <c r="J36" s="221"/>
      <c r="K36" s="221"/>
      <c r="L36" s="221"/>
      <c r="M36" s="221"/>
      <c r="N36" s="221"/>
      <c r="O36" s="221"/>
      <c r="P36" s="22"/>
      <c r="Q36" s="22"/>
    </row>
    <row r="37" spans="1:17" ht="18.75" customHeight="1">
      <c r="A37" s="221"/>
      <c r="B37" s="221"/>
      <c r="C37" s="221"/>
      <c r="D37" s="222"/>
      <c r="E37" s="222"/>
      <c r="F37" s="222"/>
      <c r="G37" s="222"/>
      <c r="H37" s="221"/>
      <c r="I37" s="221"/>
      <c r="J37" s="221"/>
      <c r="K37" s="221"/>
      <c r="L37" s="221"/>
      <c r="M37" s="221"/>
      <c r="N37" s="221"/>
      <c r="O37" s="221"/>
      <c r="P37" s="22"/>
      <c r="Q37" s="22"/>
    </row>
    <row r="38" spans="1:17" ht="18.75" customHeight="1">
      <c r="A38" s="221"/>
      <c r="B38" s="221"/>
      <c r="C38" s="221"/>
      <c r="D38" s="222"/>
      <c r="E38" s="222"/>
      <c r="F38" s="222"/>
      <c r="G38" s="222"/>
      <c r="H38" s="221"/>
      <c r="I38" s="221"/>
      <c r="J38" s="221"/>
      <c r="K38" s="221"/>
      <c r="L38" s="221"/>
      <c r="M38" s="221"/>
      <c r="N38" s="221"/>
      <c r="O38" s="221"/>
      <c r="P38" s="22"/>
      <c r="Q38" s="22"/>
    </row>
    <row r="39" spans="1:17" ht="18.75" customHeight="1">
      <c r="A39" s="221"/>
      <c r="B39" s="221"/>
      <c r="C39" s="221"/>
      <c r="D39" s="222"/>
      <c r="E39" s="222"/>
      <c r="F39" s="222"/>
      <c r="G39" s="222"/>
      <c r="H39" s="221"/>
      <c r="I39" s="221"/>
      <c r="J39" s="221"/>
      <c r="K39" s="221"/>
      <c r="L39" s="221"/>
      <c r="M39" s="221"/>
      <c r="N39" s="221"/>
      <c r="O39" s="221"/>
      <c r="P39" s="22"/>
      <c r="Q39" s="22"/>
    </row>
    <row r="40" spans="1:17" ht="18.75" customHeight="1">
      <c r="A40" s="221"/>
      <c r="B40" s="221"/>
      <c r="C40" s="221"/>
      <c r="D40" s="222"/>
      <c r="E40" s="222"/>
      <c r="F40" s="222"/>
      <c r="G40" s="222"/>
      <c r="H40" s="221"/>
      <c r="I40" s="221"/>
      <c r="J40" s="221"/>
      <c r="K40" s="221"/>
      <c r="L40" s="221"/>
      <c r="M40" s="221"/>
      <c r="N40" s="221"/>
      <c r="O40" s="221"/>
      <c r="P40" s="22"/>
      <c r="Q40" s="22"/>
    </row>
    <row r="41" spans="1:17" ht="18.75" customHeight="1">
      <c r="A41" s="221"/>
      <c r="B41" s="221"/>
      <c r="C41" s="221"/>
      <c r="D41" s="222"/>
      <c r="E41" s="222"/>
      <c r="F41" s="222"/>
      <c r="G41" s="222"/>
      <c r="H41" s="221"/>
      <c r="I41" s="221"/>
      <c r="J41" s="221"/>
      <c r="K41" s="221"/>
      <c r="L41" s="221"/>
      <c r="M41" s="221"/>
      <c r="N41" s="221"/>
      <c r="O41" s="221"/>
      <c r="P41" s="22"/>
      <c r="Q41" s="22"/>
    </row>
    <row r="42" spans="1:17" ht="18.75" customHeight="1">
      <c r="A42" s="221"/>
      <c r="B42" s="221"/>
      <c r="C42" s="221"/>
      <c r="D42" s="222"/>
      <c r="E42" s="222"/>
      <c r="F42" s="222"/>
      <c r="G42" s="222"/>
      <c r="H42" s="221"/>
      <c r="I42" s="221"/>
      <c r="J42" s="221"/>
      <c r="K42" s="221"/>
      <c r="L42" s="221"/>
      <c r="M42" s="221"/>
      <c r="N42" s="221"/>
      <c r="O42" s="221"/>
      <c r="P42" s="22"/>
      <c r="Q42" s="22"/>
    </row>
    <row r="43" spans="1:17" ht="18.75" customHeight="1">
      <c r="A43" s="221"/>
      <c r="B43" s="221"/>
      <c r="C43" s="221"/>
      <c r="D43" s="222"/>
      <c r="E43" s="222"/>
      <c r="F43" s="222"/>
      <c r="G43" s="222"/>
      <c r="H43" s="221"/>
      <c r="I43" s="221"/>
      <c r="J43" s="221"/>
      <c r="K43" s="221"/>
      <c r="L43" s="221"/>
      <c r="M43" s="221"/>
      <c r="N43" s="221"/>
      <c r="O43" s="221"/>
      <c r="P43" s="22"/>
      <c r="Q43" s="22"/>
    </row>
    <row r="44" spans="1:17" ht="18.75" customHeight="1">
      <c r="A44" s="221"/>
      <c r="B44" s="221"/>
      <c r="C44" s="221"/>
      <c r="D44" s="222"/>
      <c r="E44" s="222"/>
      <c r="F44" s="222"/>
      <c r="G44" s="222"/>
      <c r="H44" s="221"/>
      <c r="I44" s="221"/>
      <c r="J44" s="221"/>
      <c r="K44" s="221"/>
      <c r="L44" s="221"/>
      <c r="M44" s="221"/>
      <c r="N44" s="221"/>
      <c r="O44" s="221"/>
      <c r="P44" s="22"/>
      <c r="Q44" s="22"/>
    </row>
    <row r="45" spans="1:17" ht="18.75" customHeight="1">
      <c r="A45" s="221"/>
      <c r="B45" s="221"/>
      <c r="C45" s="221"/>
      <c r="D45" s="222"/>
      <c r="E45" s="222"/>
      <c r="F45" s="222"/>
      <c r="G45" s="222"/>
      <c r="H45" s="221"/>
      <c r="I45" s="221"/>
      <c r="J45" s="221"/>
      <c r="K45" s="221"/>
      <c r="L45" s="221"/>
      <c r="M45" s="221"/>
      <c r="N45" s="221"/>
      <c r="O45" s="221"/>
      <c r="P45" s="22"/>
      <c r="Q45" s="22"/>
    </row>
    <row r="46" spans="1:17" ht="18.75" customHeight="1">
      <c r="A46" s="221"/>
      <c r="B46" s="221"/>
      <c r="C46" s="221"/>
      <c r="D46" s="222"/>
      <c r="E46" s="222"/>
      <c r="F46" s="222"/>
      <c r="G46" s="222"/>
      <c r="H46" s="221"/>
      <c r="I46" s="221"/>
      <c r="J46" s="221"/>
      <c r="K46" s="221"/>
      <c r="L46" s="221"/>
      <c r="M46" s="221"/>
      <c r="N46" s="221"/>
      <c r="O46" s="221"/>
      <c r="P46" s="22"/>
      <c r="Q46" s="22"/>
    </row>
    <row r="47" spans="1:17" ht="18.75" customHeight="1">
      <c r="A47" s="221"/>
      <c r="B47" s="221"/>
      <c r="C47" s="221"/>
      <c r="D47" s="222"/>
      <c r="E47" s="222"/>
      <c r="F47" s="222"/>
      <c r="G47" s="222"/>
      <c r="H47" s="221"/>
      <c r="I47" s="221"/>
      <c r="J47" s="221"/>
      <c r="K47" s="221"/>
      <c r="L47" s="221"/>
      <c r="M47" s="221"/>
      <c r="N47" s="221"/>
      <c r="O47" s="221"/>
      <c r="P47" s="22"/>
      <c r="Q47" s="22"/>
    </row>
    <row r="48" spans="1:17" ht="18.75" customHeight="1">
      <c r="A48" s="221"/>
      <c r="B48" s="221"/>
      <c r="C48" s="221"/>
      <c r="D48" s="222"/>
      <c r="E48" s="222"/>
      <c r="F48" s="222"/>
      <c r="G48" s="222"/>
      <c r="H48" s="221"/>
      <c r="I48" s="221"/>
      <c r="J48" s="221"/>
      <c r="K48" s="221"/>
      <c r="L48" s="221"/>
      <c r="M48" s="221"/>
      <c r="N48" s="221"/>
      <c r="O48" s="221"/>
      <c r="P48" s="22"/>
      <c r="Q48" s="22"/>
    </row>
    <row r="49" spans="1:17" ht="18.75" customHeight="1">
      <c r="A49" s="221"/>
      <c r="B49" s="221"/>
      <c r="C49" s="221"/>
      <c r="D49" s="222"/>
      <c r="E49" s="222"/>
      <c r="F49" s="222"/>
      <c r="G49" s="222"/>
      <c r="H49" s="221"/>
      <c r="I49" s="221"/>
      <c r="J49" s="221"/>
      <c r="K49" s="221"/>
      <c r="L49" s="221"/>
      <c r="M49" s="221"/>
      <c r="N49" s="221"/>
      <c r="O49" s="221"/>
      <c r="P49" s="22"/>
      <c r="Q49" s="22"/>
    </row>
    <row r="50" spans="1:17" ht="18.75" customHeight="1">
      <c r="A50" s="221"/>
      <c r="B50" s="221"/>
      <c r="C50" s="221"/>
      <c r="D50" s="222"/>
      <c r="E50" s="222"/>
      <c r="F50" s="222"/>
      <c r="G50" s="222"/>
      <c r="H50" s="221"/>
      <c r="I50" s="221"/>
      <c r="J50" s="221"/>
      <c r="K50" s="221"/>
      <c r="L50" s="221"/>
      <c r="M50" s="221"/>
      <c r="N50" s="221"/>
      <c r="O50" s="221"/>
      <c r="P50" s="22"/>
      <c r="Q50" s="22"/>
    </row>
    <row r="51" spans="1:17" ht="18.75" customHeight="1">
      <c r="A51" s="221"/>
      <c r="B51" s="221"/>
      <c r="C51" s="221"/>
      <c r="D51" s="222"/>
      <c r="E51" s="222"/>
      <c r="F51" s="222"/>
      <c r="G51" s="222"/>
      <c r="H51" s="221"/>
      <c r="I51" s="221"/>
      <c r="J51" s="221"/>
      <c r="K51" s="221"/>
      <c r="L51" s="221"/>
      <c r="M51" s="221"/>
      <c r="N51" s="221"/>
      <c r="O51" s="221"/>
      <c r="P51" s="22"/>
      <c r="Q51" s="22"/>
    </row>
    <row r="52" spans="1:17" ht="18.75" customHeight="1">
      <c r="A52" s="221"/>
      <c r="B52" s="221"/>
      <c r="C52" s="221"/>
      <c r="D52" s="222"/>
      <c r="E52" s="222"/>
      <c r="F52" s="222"/>
      <c r="G52" s="222"/>
      <c r="H52" s="221"/>
      <c r="I52" s="221"/>
      <c r="J52" s="221"/>
      <c r="K52" s="221"/>
      <c r="L52" s="221"/>
      <c r="M52" s="221"/>
      <c r="N52" s="221"/>
      <c r="O52" s="221"/>
      <c r="P52" s="290" t="s">
        <v>265</v>
      </c>
      <c r="Q52" s="290"/>
    </row>
    <row r="53" spans="1:17" ht="18.75" customHeight="1">
      <c r="A53" s="221"/>
      <c r="B53" s="221"/>
      <c r="C53" s="221"/>
      <c r="D53" s="222"/>
      <c r="E53" s="222"/>
      <c r="F53" s="222"/>
      <c r="G53" s="222"/>
      <c r="H53" s="221"/>
      <c r="I53" s="221"/>
      <c r="J53" s="221"/>
      <c r="K53" s="221"/>
      <c r="L53" s="221"/>
      <c r="M53" s="221"/>
      <c r="N53" s="221"/>
      <c r="O53" s="221"/>
      <c r="P53" s="289"/>
      <c r="Q53" s="22"/>
    </row>
    <row r="54" spans="1:17" ht="18.75" customHeight="1">
      <c r="A54" s="221"/>
      <c r="B54" s="221"/>
      <c r="C54" s="221"/>
      <c r="D54" s="222"/>
      <c r="E54" s="222"/>
      <c r="F54" s="222"/>
      <c r="G54" s="222"/>
      <c r="H54" s="221"/>
      <c r="I54" s="221"/>
      <c r="J54" s="221"/>
      <c r="K54" s="221"/>
      <c r="L54" s="221"/>
      <c r="M54" s="221"/>
      <c r="N54" s="221"/>
      <c r="O54" s="221"/>
      <c r="P54" s="22"/>
      <c r="Q54" s="22"/>
    </row>
    <row r="55" spans="1:17" ht="18.75" customHeight="1">
      <c r="A55" s="221"/>
      <c r="B55" s="221"/>
      <c r="C55" s="221"/>
      <c r="D55" s="222"/>
      <c r="E55" s="222"/>
      <c r="F55" s="222"/>
      <c r="G55" s="222"/>
      <c r="H55" s="221"/>
      <c r="I55" s="221"/>
      <c r="J55" s="221"/>
      <c r="K55" s="221"/>
      <c r="L55" s="221"/>
      <c r="M55" s="221"/>
      <c r="N55" s="221"/>
      <c r="O55" s="221"/>
      <c r="P55" s="22"/>
      <c r="Q55" s="22"/>
    </row>
    <row r="56" spans="1:17" ht="18.75" customHeight="1">
      <c r="A56" s="221"/>
      <c r="B56" s="221"/>
      <c r="C56" s="221"/>
      <c r="D56" s="222"/>
      <c r="E56" s="222"/>
      <c r="F56" s="222"/>
      <c r="G56" s="222"/>
      <c r="H56" s="221"/>
      <c r="I56" s="221"/>
      <c r="J56" s="221"/>
      <c r="K56" s="221"/>
      <c r="L56" s="221"/>
      <c r="M56" s="221"/>
      <c r="N56" s="221"/>
      <c r="O56" s="221"/>
      <c r="P56" s="221"/>
      <c r="Q56" s="221"/>
    </row>
    <row r="57" spans="1:17">
      <c r="D57" s="5"/>
      <c r="E57" s="5"/>
      <c r="F57" s="5"/>
      <c r="G57" s="5"/>
    </row>
    <row r="58" spans="1:17">
      <c r="D58" s="5"/>
      <c r="E58" s="5"/>
      <c r="F58" s="5"/>
      <c r="G58" s="5"/>
    </row>
    <row r="59" spans="1:17">
      <c r="D59" s="5"/>
      <c r="E59" s="5"/>
      <c r="F59" s="5"/>
      <c r="G59" s="5"/>
    </row>
    <row r="60" spans="1:17">
      <c r="D60" s="5"/>
      <c r="E60" s="5"/>
      <c r="F60" s="5"/>
      <c r="G60" s="5"/>
    </row>
    <row r="61" spans="1:17">
      <c r="D61" s="5"/>
      <c r="E61" s="5"/>
      <c r="F61" s="5"/>
      <c r="G61" s="5"/>
    </row>
    <row r="62" spans="1:17">
      <c r="D62" s="5"/>
      <c r="E62" s="5"/>
      <c r="F62" s="5"/>
      <c r="G62" s="5"/>
    </row>
    <row r="63" spans="1:17">
      <c r="D63" s="5"/>
      <c r="E63" s="5"/>
      <c r="F63" s="5"/>
      <c r="G63" s="5"/>
    </row>
    <row r="64" spans="1:17">
      <c r="D64" s="5"/>
      <c r="E64" s="5"/>
      <c r="F64" s="5"/>
      <c r="G64" s="5"/>
    </row>
    <row r="65" spans="4:7">
      <c r="D65" s="5"/>
      <c r="E65" s="5"/>
      <c r="F65" s="5"/>
      <c r="G65" s="5"/>
    </row>
    <row r="66" spans="4:7">
      <c r="D66" s="5"/>
      <c r="E66" s="5"/>
      <c r="F66" s="5"/>
      <c r="G66" s="5"/>
    </row>
    <row r="67" spans="4:7">
      <c r="D67" s="5"/>
      <c r="E67" s="5"/>
      <c r="F67" s="5"/>
      <c r="G67" s="5"/>
    </row>
    <row r="68" spans="4:7">
      <c r="D68" s="5"/>
      <c r="E68" s="5"/>
      <c r="F68" s="5"/>
      <c r="G68" s="5"/>
    </row>
    <row r="69" spans="4:7">
      <c r="D69" s="5"/>
      <c r="E69" s="5"/>
      <c r="F69" s="5"/>
      <c r="G69" s="5"/>
    </row>
    <row r="70" spans="4:7">
      <c r="D70" s="5"/>
      <c r="E70" s="5"/>
      <c r="F70" s="5"/>
      <c r="G70" s="5"/>
    </row>
    <row r="71" spans="4:7">
      <c r="D71" s="5"/>
      <c r="E71" s="5"/>
      <c r="F71" s="5"/>
      <c r="G71" s="5"/>
    </row>
    <row r="72" spans="4:7">
      <c r="D72" s="5"/>
      <c r="E72" s="5"/>
      <c r="F72" s="5"/>
      <c r="G72" s="5"/>
    </row>
    <row r="73" spans="4:7">
      <c r="D73" s="5"/>
      <c r="E73" s="5"/>
      <c r="F73" s="5"/>
      <c r="G73" s="5"/>
    </row>
    <row r="74" spans="4:7">
      <c r="D74" s="5"/>
      <c r="E74" s="5"/>
      <c r="F74" s="5"/>
      <c r="G74" s="5"/>
    </row>
    <row r="75" spans="4:7">
      <c r="D75" s="5"/>
      <c r="E75" s="5"/>
      <c r="F75" s="5"/>
      <c r="G75" s="5"/>
    </row>
    <row r="76" spans="4:7">
      <c r="D76" s="5"/>
      <c r="E76" s="5"/>
      <c r="F76" s="5"/>
      <c r="G76" s="5"/>
    </row>
    <row r="77" spans="4:7">
      <c r="D77" s="5"/>
      <c r="E77" s="5"/>
      <c r="F77" s="5"/>
      <c r="G77" s="5"/>
    </row>
    <row r="78" spans="4:7">
      <c r="D78" s="5"/>
      <c r="E78" s="5"/>
      <c r="F78" s="5"/>
      <c r="G78" s="5"/>
    </row>
    <row r="79" spans="4:7">
      <c r="D79" s="5"/>
      <c r="E79" s="5"/>
      <c r="F79" s="5"/>
      <c r="G79" s="5"/>
    </row>
    <row r="80" spans="4:7">
      <c r="D80" s="5"/>
      <c r="E80" s="5"/>
      <c r="F80" s="5"/>
      <c r="G80" s="5"/>
    </row>
    <row r="81" spans="4:7">
      <c r="D81" s="5"/>
      <c r="E81" s="5"/>
      <c r="F81" s="5"/>
      <c r="G81" s="5"/>
    </row>
    <row r="82" spans="4:7">
      <c r="D82" s="5"/>
      <c r="E82" s="5"/>
      <c r="F82" s="5"/>
      <c r="G82" s="5"/>
    </row>
    <row r="83" spans="4:7">
      <c r="D83" s="5"/>
      <c r="E83" s="5"/>
      <c r="F83" s="5"/>
      <c r="G83" s="5"/>
    </row>
    <row r="84" spans="4:7">
      <c r="D84" s="5"/>
      <c r="E84" s="5"/>
      <c r="F84" s="5"/>
      <c r="G84" s="5"/>
    </row>
    <row r="85" spans="4:7">
      <c r="D85" s="5"/>
      <c r="E85" s="5"/>
      <c r="F85" s="5"/>
      <c r="G85" s="5"/>
    </row>
    <row r="86" spans="4:7">
      <c r="D86" s="5"/>
      <c r="E86" s="5"/>
      <c r="F86" s="5"/>
      <c r="G86" s="5"/>
    </row>
    <row r="87" spans="4:7">
      <c r="D87" s="5"/>
      <c r="E87" s="5"/>
      <c r="F87" s="5"/>
      <c r="G87" s="5"/>
    </row>
    <row r="88" spans="4:7">
      <c r="D88" s="5"/>
      <c r="E88" s="5"/>
      <c r="F88" s="5"/>
      <c r="G88" s="5"/>
    </row>
    <row r="89" spans="4:7">
      <c r="D89" s="5"/>
      <c r="E89" s="5"/>
      <c r="F89" s="5"/>
      <c r="G89" s="5"/>
    </row>
    <row r="90" spans="4:7">
      <c r="D90" s="5"/>
      <c r="E90" s="5"/>
      <c r="F90" s="5"/>
      <c r="G90" s="5"/>
    </row>
    <row r="91" spans="4:7">
      <c r="D91" s="5"/>
      <c r="E91" s="5"/>
      <c r="F91" s="5"/>
      <c r="G91" s="5"/>
    </row>
    <row r="92" spans="4:7">
      <c r="D92" s="5"/>
      <c r="E92" s="5"/>
      <c r="F92" s="5"/>
      <c r="G92" s="5"/>
    </row>
    <row r="93" spans="4:7">
      <c r="D93" s="5"/>
      <c r="E93" s="5"/>
      <c r="F93" s="5"/>
      <c r="G93" s="5"/>
    </row>
    <row r="94" spans="4:7">
      <c r="D94" s="5"/>
      <c r="E94" s="5"/>
      <c r="F94" s="5"/>
      <c r="G94" s="5"/>
    </row>
    <row r="95" spans="4:7">
      <c r="D95" s="5"/>
      <c r="E95" s="5"/>
      <c r="F95" s="5"/>
      <c r="G95" s="5"/>
    </row>
    <row r="96" spans="4:7">
      <c r="D96" s="5"/>
      <c r="E96" s="5"/>
      <c r="F96" s="5"/>
      <c r="G96" s="5"/>
    </row>
    <row r="97" spans="4:7">
      <c r="D97" s="5"/>
      <c r="E97" s="5"/>
      <c r="F97" s="5"/>
      <c r="G97" s="5"/>
    </row>
    <row r="98" spans="4:7">
      <c r="D98" s="5"/>
      <c r="E98" s="5"/>
      <c r="F98" s="5"/>
      <c r="G98" s="5"/>
    </row>
    <row r="99" spans="4:7">
      <c r="D99" s="5"/>
      <c r="E99" s="5"/>
      <c r="F99" s="5"/>
      <c r="G99" s="5"/>
    </row>
    <row r="100" spans="4:7">
      <c r="D100" s="5"/>
      <c r="E100" s="5"/>
      <c r="F100" s="5"/>
      <c r="G100" s="5"/>
    </row>
    <row r="101" spans="4:7">
      <c r="D101" s="5"/>
      <c r="E101" s="5"/>
      <c r="F101" s="5"/>
      <c r="G101" s="5"/>
    </row>
    <row r="102" spans="4:7">
      <c r="D102" s="5"/>
      <c r="E102" s="5"/>
      <c r="F102" s="5"/>
      <c r="G102" s="5"/>
    </row>
    <row r="103" spans="4:7">
      <c r="D103" s="5"/>
      <c r="E103" s="5"/>
      <c r="F103" s="5"/>
      <c r="G103" s="5"/>
    </row>
    <row r="104" spans="4:7">
      <c r="D104" s="5"/>
      <c r="E104" s="5"/>
      <c r="F104" s="5"/>
      <c r="G104" s="5"/>
    </row>
    <row r="105" spans="4:7">
      <c r="D105" s="5"/>
      <c r="E105" s="5"/>
      <c r="F105" s="5"/>
      <c r="G105" s="5"/>
    </row>
    <row r="106" spans="4:7">
      <c r="D106" s="5"/>
      <c r="E106" s="5"/>
      <c r="F106" s="5"/>
      <c r="G106" s="5"/>
    </row>
    <row r="107" spans="4:7">
      <c r="D107" s="5"/>
      <c r="E107" s="5"/>
      <c r="F107" s="5"/>
      <c r="G107" s="5"/>
    </row>
    <row r="108" spans="4:7">
      <c r="D108" s="5"/>
      <c r="E108" s="5"/>
      <c r="F108" s="5"/>
      <c r="G108" s="5"/>
    </row>
    <row r="109" spans="4:7">
      <c r="D109" s="5"/>
      <c r="E109" s="5"/>
      <c r="F109" s="5"/>
      <c r="G109" s="5"/>
    </row>
    <row r="110" spans="4:7">
      <c r="D110" s="5"/>
      <c r="E110" s="5"/>
      <c r="F110" s="5"/>
      <c r="G110" s="5"/>
    </row>
    <row r="111" spans="4:7">
      <c r="D111" s="5"/>
      <c r="E111" s="5"/>
      <c r="F111" s="5"/>
      <c r="G111" s="5"/>
    </row>
    <row r="112" spans="4:7">
      <c r="D112" s="5"/>
      <c r="E112" s="5"/>
      <c r="F112" s="5"/>
      <c r="G112" s="5"/>
    </row>
    <row r="113" spans="4:7">
      <c r="D113" s="5"/>
      <c r="E113" s="5"/>
      <c r="F113" s="5"/>
      <c r="G113" s="5"/>
    </row>
    <row r="114" spans="4:7">
      <c r="D114" s="5"/>
      <c r="E114" s="5"/>
      <c r="F114" s="5"/>
      <c r="G114" s="5"/>
    </row>
    <row r="115" spans="4:7">
      <c r="D115" s="5"/>
      <c r="E115" s="5"/>
      <c r="F115" s="5"/>
      <c r="G115" s="5"/>
    </row>
    <row r="116" spans="4:7">
      <c r="D116" s="5"/>
      <c r="E116" s="5"/>
      <c r="F116" s="5"/>
      <c r="G116" s="5"/>
    </row>
    <row r="117" spans="4:7">
      <c r="D117" s="5"/>
      <c r="E117" s="5"/>
      <c r="F117" s="5"/>
      <c r="G117" s="5"/>
    </row>
    <row r="118" spans="4:7">
      <c r="D118" s="5"/>
      <c r="E118" s="5"/>
      <c r="F118" s="5"/>
      <c r="G118" s="5"/>
    </row>
    <row r="119" spans="4:7">
      <c r="D119" s="5"/>
      <c r="E119" s="5"/>
      <c r="F119" s="5"/>
      <c r="G119" s="5"/>
    </row>
    <row r="120" spans="4:7">
      <c r="D120" s="5"/>
      <c r="E120" s="5"/>
      <c r="F120" s="5"/>
      <c r="G120" s="5"/>
    </row>
    <row r="121" spans="4:7">
      <c r="D121" s="5"/>
      <c r="E121" s="5"/>
      <c r="F121" s="5"/>
      <c r="G121" s="5"/>
    </row>
    <row r="122" spans="4:7">
      <c r="D122" s="5"/>
      <c r="E122" s="5"/>
      <c r="F122" s="5"/>
      <c r="G122" s="5"/>
    </row>
    <row r="123" spans="4:7">
      <c r="D123" s="5"/>
      <c r="E123" s="5"/>
      <c r="F123" s="5"/>
      <c r="G123" s="5"/>
    </row>
    <row r="124" spans="4:7">
      <c r="D124" s="5"/>
      <c r="E124" s="5"/>
      <c r="F124" s="5"/>
      <c r="G124" s="5"/>
    </row>
    <row r="125" spans="4:7">
      <c r="D125" s="5"/>
      <c r="E125" s="5"/>
      <c r="F125" s="5"/>
      <c r="G125" s="5"/>
    </row>
    <row r="126" spans="4:7">
      <c r="D126" s="5"/>
      <c r="E126" s="5"/>
      <c r="F126" s="5"/>
      <c r="G126" s="5"/>
    </row>
    <row r="127" spans="4:7">
      <c r="D127" s="5"/>
      <c r="E127" s="5"/>
      <c r="F127" s="5"/>
      <c r="G127" s="5"/>
    </row>
    <row r="128" spans="4:7">
      <c r="D128" s="5"/>
      <c r="E128" s="5"/>
      <c r="F128" s="5"/>
      <c r="G128" s="5"/>
    </row>
    <row r="129" spans="4:7">
      <c r="D129" s="5"/>
      <c r="E129" s="5"/>
      <c r="F129" s="5"/>
      <c r="G129" s="5"/>
    </row>
    <row r="130" spans="4:7">
      <c r="D130" s="5"/>
      <c r="E130" s="5"/>
      <c r="F130" s="5"/>
      <c r="G130" s="5"/>
    </row>
    <row r="131" spans="4:7">
      <c r="D131" s="5"/>
      <c r="E131" s="5"/>
      <c r="F131" s="5"/>
      <c r="G131" s="5"/>
    </row>
    <row r="132" spans="4:7">
      <c r="D132" s="5"/>
      <c r="E132" s="5"/>
      <c r="F132" s="5"/>
      <c r="G132" s="5"/>
    </row>
    <row r="133" spans="4:7">
      <c r="D133" s="5"/>
      <c r="E133" s="5"/>
      <c r="F133" s="5"/>
      <c r="G133" s="5"/>
    </row>
    <row r="134" spans="4:7">
      <c r="D134" s="5"/>
      <c r="E134" s="5"/>
      <c r="F134" s="5"/>
      <c r="G134" s="5"/>
    </row>
    <row r="135" spans="4:7">
      <c r="D135" s="5"/>
      <c r="E135" s="5"/>
      <c r="F135" s="5"/>
      <c r="G135" s="5"/>
    </row>
    <row r="136" spans="4:7">
      <c r="D136" s="5"/>
      <c r="E136" s="5"/>
      <c r="F136" s="5"/>
      <c r="G136" s="5"/>
    </row>
    <row r="137" spans="4:7">
      <c r="D137" s="5"/>
      <c r="E137" s="5"/>
      <c r="F137" s="5"/>
      <c r="G137" s="5"/>
    </row>
    <row r="138" spans="4:7">
      <c r="D138" s="5"/>
      <c r="E138" s="5"/>
      <c r="F138" s="5"/>
      <c r="G138" s="5"/>
    </row>
    <row r="139" spans="4:7">
      <c r="D139" s="5"/>
      <c r="E139" s="5"/>
      <c r="F139" s="5"/>
      <c r="G139" s="5"/>
    </row>
  </sheetData>
  <sheetProtection algorithmName="SHA-512" hashValue="7AXCME8FHDTx+C8LDqKANtVx6LKCNdtdmMAG6UNRm+hkkzXPXZfQppKd3Y86MS3cdcMELCm59O3L22NJQylzpQ==" saltValue="JzCa+fx531G6pmU6hiPMfQ==" spinCount="100000" sheet="1" objects="1" scenarios="1" selectLockedCells="1"/>
  <mergeCells count="2">
    <mergeCell ref="E28:H28"/>
    <mergeCell ref="D14:I14"/>
  </mergeCells>
  <phoneticPr fontId="3"/>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86D0-8E28-4259-8B3D-D80B2B562E3D}">
  <sheetPr>
    <tabColor theme="4" tint="0.79998168889431442"/>
  </sheetPr>
  <dimension ref="A1:AJ84"/>
  <sheetViews>
    <sheetView zoomScaleNormal="100" zoomScaleSheetLayoutView="100" workbookViewId="0">
      <selection activeCell="AA23" sqref="AA23"/>
    </sheetView>
  </sheetViews>
  <sheetFormatPr defaultRowHeight="13.5"/>
  <cols>
    <col min="1" max="28" width="3.375" style="291" customWidth="1"/>
    <col min="29" max="32" width="2.875" style="291" customWidth="1"/>
    <col min="33" max="33" width="15" style="291" customWidth="1"/>
    <col min="34" max="34" width="9" style="291" customWidth="1"/>
    <col min="35" max="35" width="13.5" style="291" customWidth="1"/>
    <col min="36" max="36" width="9" style="291" customWidth="1"/>
    <col min="37" max="16384" width="9" style="291"/>
  </cols>
  <sheetData>
    <row r="1" spans="1:36" ht="18.75" customHeight="1">
      <c r="A1" s="292"/>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row>
    <row r="2" spans="1:36" ht="18.75" customHeight="1" thickBot="1">
      <c r="A2" s="293"/>
      <c r="B2" s="870">
        <v>2024</v>
      </c>
      <c r="C2" s="870"/>
      <c r="D2" s="327" t="s">
        <v>360</v>
      </c>
      <c r="E2" s="327"/>
      <c r="F2" s="327"/>
      <c r="G2" s="327"/>
      <c r="H2" s="327"/>
      <c r="I2" s="327"/>
      <c r="J2" s="293"/>
      <c r="K2" s="294"/>
      <c r="L2" s="293"/>
      <c r="M2" s="293"/>
      <c r="N2" s="293"/>
      <c r="O2" s="293"/>
      <c r="P2" s="293"/>
      <c r="Q2" s="293"/>
      <c r="R2" s="293"/>
      <c r="S2" s="293"/>
      <c r="T2" s="293"/>
      <c r="U2" s="293"/>
      <c r="V2" s="293"/>
      <c r="W2" s="293"/>
      <c r="X2" s="293"/>
      <c r="Y2" s="293"/>
      <c r="Z2" s="293"/>
      <c r="AA2" s="293"/>
      <c r="AB2" s="292"/>
      <c r="AC2" s="292"/>
      <c r="AD2" s="292"/>
      <c r="AE2" s="292"/>
      <c r="AF2" s="292"/>
      <c r="AG2" s="292"/>
      <c r="AH2" s="292"/>
      <c r="AI2" s="292"/>
    </row>
    <row r="3" spans="1:36" ht="18.75" customHeight="1" thickTop="1">
      <c r="A3" s="292"/>
      <c r="B3" s="871"/>
      <c r="C3" s="871"/>
      <c r="D3" s="292"/>
      <c r="E3" s="292"/>
      <c r="F3" s="292"/>
      <c r="G3" s="292"/>
      <c r="H3" s="292"/>
      <c r="I3" s="292"/>
      <c r="J3" s="292"/>
      <c r="K3" s="292"/>
      <c r="L3" s="292"/>
      <c r="M3" s="292"/>
      <c r="N3" s="292"/>
      <c r="O3" s="292"/>
      <c r="P3" s="292"/>
      <c r="Q3" s="292"/>
      <c r="R3" s="292"/>
      <c r="S3" s="292"/>
      <c r="T3" s="292"/>
      <c r="U3" s="292"/>
      <c r="V3" s="295" t="s">
        <v>267</v>
      </c>
      <c r="W3" s="292"/>
      <c r="X3" s="292"/>
      <c r="Y3" s="292"/>
      <c r="Z3" s="292"/>
      <c r="AA3" s="292"/>
      <c r="AB3" s="292"/>
      <c r="AC3" s="292"/>
      <c r="AD3" s="292"/>
      <c r="AE3" s="292"/>
      <c r="AF3" s="292"/>
      <c r="AG3" s="292"/>
      <c r="AH3" s="292"/>
      <c r="AI3" s="292"/>
    </row>
    <row r="4" spans="1:36" ht="18.75" customHeight="1">
      <c r="A4" s="292"/>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t="s">
        <v>341</v>
      </c>
      <c r="AD4" s="292"/>
      <c r="AE4" s="292"/>
      <c r="AF4" s="292"/>
      <c r="AG4" s="317"/>
      <c r="AH4" s="292"/>
      <c r="AI4" s="292"/>
    </row>
    <row r="5" spans="1:36" ht="18.75" customHeight="1">
      <c r="A5" s="292"/>
      <c r="B5" s="292"/>
      <c r="C5" s="292"/>
      <c r="D5" s="292"/>
      <c r="E5" s="296">
        <v>4</v>
      </c>
      <c r="F5" s="297" t="s">
        <v>146</v>
      </c>
      <c r="G5" s="298">
        <f>DATE($B$2,E5,1)</f>
        <v>45383</v>
      </c>
      <c r="H5" s="299"/>
      <c r="I5" s="299">
        <f>WEEKDAY(G5,1)</f>
        <v>2</v>
      </c>
      <c r="J5" s="292"/>
      <c r="K5" s="292"/>
      <c r="L5" s="292"/>
      <c r="M5" s="292"/>
      <c r="N5" s="296">
        <v>5</v>
      </c>
      <c r="O5" s="297" t="s">
        <v>146</v>
      </c>
      <c r="P5" s="298">
        <f>DATE($B$2,N5,1)</f>
        <v>45413</v>
      </c>
      <c r="Q5" s="299"/>
      <c r="R5" s="299">
        <f>WEEKDAY(P5,1)</f>
        <v>4</v>
      </c>
      <c r="S5" s="299"/>
      <c r="T5" s="292"/>
      <c r="U5" s="292"/>
      <c r="V5" s="292"/>
      <c r="W5" s="296">
        <v>6</v>
      </c>
      <c r="X5" s="297" t="s">
        <v>146</v>
      </c>
      <c r="Y5" s="298">
        <f>DATE($B$2,W5,1)</f>
        <v>45444</v>
      </c>
      <c r="Z5" s="299"/>
      <c r="AA5" s="299">
        <f>WEEKDAY(Y5,1)</f>
        <v>7</v>
      </c>
      <c r="AB5" s="292"/>
      <c r="AC5" s="292"/>
      <c r="AD5" s="292"/>
      <c r="AE5" s="292"/>
      <c r="AF5" s="292"/>
      <c r="AG5" s="292"/>
      <c r="AH5" s="292"/>
      <c r="AI5" s="292"/>
    </row>
    <row r="6" spans="1:36" ht="18.75" customHeight="1">
      <c r="A6" s="292"/>
      <c r="B6" s="300" t="s">
        <v>261</v>
      </c>
      <c r="C6" s="301" t="s">
        <v>238</v>
      </c>
      <c r="D6" s="301" t="s">
        <v>240</v>
      </c>
      <c r="E6" s="301" t="s">
        <v>236</v>
      </c>
      <c r="F6" s="301" t="s">
        <v>249</v>
      </c>
      <c r="G6" s="301" t="s">
        <v>243</v>
      </c>
      <c r="H6" s="302" t="s">
        <v>257</v>
      </c>
      <c r="I6" s="292"/>
      <c r="J6" s="292"/>
      <c r="K6" s="300" t="s">
        <v>261</v>
      </c>
      <c r="L6" s="301" t="s">
        <v>238</v>
      </c>
      <c r="M6" s="301" t="s">
        <v>240</v>
      </c>
      <c r="N6" s="301" t="s">
        <v>236</v>
      </c>
      <c r="O6" s="301" t="s">
        <v>249</v>
      </c>
      <c r="P6" s="301" t="s">
        <v>243</v>
      </c>
      <c r="Q6" s="302" t="s">
        <v>257</v>
      </c>
      <c r="R6" s="292"/>
      <c r="S6" s="292"/>
      <c r="T6" s="300" t="s">
        <v>261</v>
      </c>
      <c r="U6" s="301" t="s">
        <v>238</v>
      </c>
      <c r="V6" s="301" t="s">
        <v>240</v>
      </c>
      <c r="W6" s="301" t="s">
        <v>236</v>
      </c>
      <c r="X6" s="301" t="s">
        <v>249</v>
      </c>
      <c r="Y6" s="301" t="s">
        <v>243</v>
      </c>
      <c r="Z6" s="302" t="s">
        <v>257</v>
      </c>
      <c r="AA6" s="292"/>
      <c r="AB6" s="292"/>
      <c r="AC6" s="867" t="s">
        <v>258</v>
      </c>
      <c r="AD6" s="868"/>
      <c r="AE6" s="868"/>
      <c r="AF6" s="869"/>
      <c r="AG6" s="351" t="s">
        <v>258</v>
      </c>
      <c r="AH6" s="303" t="s">
        <v>259</v>
      </c>
      <c r="AI6" s="303" t="s">
        <v>260</v>
      </c>
    </row>
    <row r="7" spans="1:36" ht="18.75" customHeight="1">
      <c r="A7" s="292"/>
      <c r="B7" s="304">
        <f>G5-(I5-1)</f>
        <v>45382</v>
      </c>
      <c r="C7" s="305">
        <f>B7+1</f>
        <v>45383</v>
      </c>
      <c r="D7" s="305">
        <f t="shared" ref="D7:H8" si="0">C7+1</f>
        <v>45384</v>
      </c>
      <c r="E7" s="305">
        <f t="shared" si="0"/>
        <v>45385</v>
      </c>
      <c r="F7" s="305">
        <f>E7+1</f>
        <v>45386</v>
      </c>
      <c r="G7" s="305">
        <f t="shared" si="0"/>
        <v>45387</v>
      </c>
      <c r="H7" s="306">
        <f t="shared" si="0"/>
        <v>45388</v>
      </c>
      <c r="I7" s="292"/>
      <c r="J7" s="292"/>
      <c r="K7" s="304">
        <f>P5-(R5-1)</f>
        <v>45410</v>
      </c>
      <c r="L7" s="305">
        <f>K7+1</f>
        <v>45411</v>
      </c>
      <c r="M7" s="305">
        <f t="shared" ref="M7:Q8" si="1">L7+1</f>
        <v>45412</v>
      </c>
      <c r="N7" s="305">
        <f t="shared" si="1"/>
        <v>45413</v>
      </c>
      <c r="O7" s="305">
        <f>N7+1</f>
        <v>45414</v>
      </c>
      <c r="P7" s="432">
        <f t="shared" ref="P7:Q7" si="2">O7+1</f>
        <v>45415</v>
      </c>
      <c r="Q7" s="306">
        <f t="shared" si="2"/>
        <v>45416</v>
      </c>
      <c r="R7" s="292"/>
      <c r="S7" s="292"/>
      <c r="T7" s="304">
        <f>Y5-(AA5-1)</f>
        <v>45438</v>
      </c>
      <c r="U7" s="305">
        <f>T7+1</f>
        <v>45439</v>
      </c>
      <c r="V7" s="305">
        <f t="shared" ref="V7:Z8" si="3">U7+1</f>
        <v>45440</v>
      </c>
      <c r="W7" s="305">
        <f t="shared" si="3"/>
        <v>45441</v>
      </c>
      <c r="X7" s="305">
        <f>W7+1</f>
        <v>45442</v>
      </c>
      <c r="Y7" s="305">
        <f t="shared" ref="Y7:Z7" si="4">X7+1</f>
        <v>45443</v>
      </c>
      <c r="Z7" s="306">
        <f t="shared" si="4"/>
        <v>45444</v>
      </c>
      <c r="AA7" s="292"/>
      <c r="AB7" s="292"/>
      <c r="AC7" s="433">
        <v>4</v>
      </c>
      <c r="AD7" s="434" t="s">
        <v>146</v>
      </c>
      <c r="AE7" s="434">
        <v>29</v>
      </c>
      <c r="AF7" s="435" t="s">
        <v>0</v>
      </c>
      <c r="AG7" s="352">
        <f>IF(AC7="","",IF(AC7&lt;=3,DATE(($B$2+1),AC7,AE7),DATE($B$2,AC7,AE7)))</f>
        <v>45411</v>
      </c>
      <c r="AH7" s="322">
        <f t="shared" ref="AH7:AH35" si="5">IF(AG7="","",WEEKDAY(AG7,1))</f>
        <v>2</v>
      </c>
      <c r="AI7" s="329" t="s">
        <v>245</v>
      </c>
      <c r="AJ7" s="436"/>
    </row>
    <row r="8" spans="1:36" ht="18.75" customHeight="1">
      <c r="A8" s="292"/>
      <c r="B8" s="307">
        <f>H7+1</f>
        <v>45389</v>
      </c>
      <c r="C8" s="308">
        <f>B8+1</f>
        <v>45390</v>
      </c>
      <c r="D8" s="308">
        <f t="shared" si="0"/>
        <v>45391</v>
      </c>
      <c r="E8" s="308">
        <f t="shared" si="0"/>
        <v>45392</v>
      </c>
      <c r="F8" s="308">
        <f t="shared" si="0"/>
        <v>45393</v>
      </c>
      <c r="G8" s="308">
        <f t="shared" si="0"/>
        <v>45394</v>
      </c>
      <c r="H8" s="309">
        <f t="shared" si="0"/>
        <v>45395</v>
      </c>
      <c r="I8" s="292"/>
      <c r="J8" s="292"/>
      <c r="K8" s="307">
        <f>Q7+1</f>
        <v>45417</v>
      </c>
      <c r="L8" s="308">
        <f>K8+1</f>
        <v>45418</v>
      </c>
      <c r="M8" s="308">
        <f t="shared" si="1"/>
        <v>45419</v>
      </c>
      <c r="N8" s="308">
        <f t="shared" si="1"/>
        <v>45420</v>
      </c>
      <c r="O8" s="308">
        <f t="shared" si="1"/>
        <v>45421</v>
      </c>
      <c r="P8" s="308">
        <f t="shared" si="1"/>
        <v>45422</v>
      </c>
      <c r="Q8" s="309">
        <f t="shared" si="1"/>
        <v>45423</v>
      </c>
      <c r="R8" s="292"/>
      <c r="S8" s="292"/>
      <c r="T8" s="307">
        <f>Z7+1</f>
        <v>45445</v>
      </c>
      <c r="U8" s="308">
        <f>T8+1</f>
        <v>45446</v>
      </c>
      <c r="V8" s="308">
        <f t="shared" si="3"/>
        <v>45447</v>
      </c>
      <c r="W8" s="308">
        <f t="shared" si="3"/>
        <v>45448</v>
      </c>
      <c r="X8" s="308">
        <f t="shared" si="3"/>
        <v>45449</v>
      </c>
      <c r="Y8" s="308">
        <f t="shared" si="3"/>
        <v>45450</v>
      </c>
      <c r="Z8" s="309">
        <f t="shared" si="3"/>
        <v>45451</v>
      </c>
      <c r="AA8" s="292"/>
      <c r="AB8" s="292"/>
      <c r="AC8" s="433">
        <v>5</v>
      </c>
      <c r="AD8" s="434" t="s">
        <v>146</v>
      </c>
      <c r="AE8" s="434">
        <v>3</v>
      </c>
      <c r="AF8" s="435" t="s">
        <v>0</v>
      </c>
      <c r="AG8" s="352">
        <f t="shared" ref="AG8:AG35" si="6">IF(AC8="","",IF(AC8&lt;=3,DATE(($B$2+1),AC8,AE8),DATE($B$2,AC8,AE8)))</f>
        <v>45415</v>
      </c>
      <c r="AH8" s="322">
        <f t="shared" si="5"/>
        <v>6</v>
      </c>
      <c r="AI8" s="329" t="s">
        <v>246</v>
      </c>
      <c r="AJ8" s="436"/>
    </row>
    <row r="9" spans="1:36" ht="18.75" customHeight="1">
      <c r="A9" s="292"/>
      <c r="B9" s="307">
        <f t="shared" ref="B9:B11" si="7">H8+1</f>
        <v>45396</v>
      </c>
      <c r="C9" s="308">
        <f t="shared" ref="C9:H10" si="8">B9+1</f>
        <v>45397</v>
      </c>
      <c r="D9" s="308">
        <f t="shared" si="8"/>
        <v>45398</v>
      </c>
      <c r="E9" s="308">
        <f t="shared" si="8"/>
        <v>45399</v>
      </c>
      <c r="F9" s="308">
        <f t="shared" si="8"/>
        <v>45400</v>
      </c>
      <c r="G9" s="308">
        <f t="shared" si="8"/>
        <v>45401</v>
      </c>
      <c r="H9" s="309">
        <f t="shared" si="8"/>
        <v>45402</v>
      </c>
      <c r="I9" s="292"/>
      <c r="J9" s="292"/>
      <c r="K9" s="307">
        <f t="shared" ref="K9:K11" si="9">Q8+1</f>
        <v>45424</v>
      </c>
      <c r="L9" s="308">
        <f t="shared" ref="L9:Q10" si="10">K9+1</f>
        <v>45425</v>
      </c>
      <c r="M9" s="308">
        <f t="shared" si="10"/>
        <v>45426</v>
      </c>
      <c r="N9" s="308">
        <f t="shared" si="10"/>
        <v>45427</v>
      </c>
      <c r="O9" s="308">
        <f t="shared" si="10"/>
        <v>45428</v>
      </c>
      <c r="P9" s="308">
        <f t="shared" si="10"/>
        <v>45429</v>
      </c>
      <c r="Q9" s="309">
        <f t="shared" si="10"/>
        <v>45430</v>
      </c>
      <c r="R9" s="292"/>
      <c r="S9" s="292"/>
      <c r="T9" s="307">
        <f t="shared" ref="T9:T11" si="11">Z8+1</f>
        <v>45452</v>
      </c>
      <c r="U9" s="308">
        <f t="shared" ref="U9:Z10" si="12">T9+1</f>
        <v>45453</v>
      </c>
      <c r="V9" s="308">
        <f t="shared" si="12"/>
        <v>45454</v>
      </c>
      <c r="W9" s="308">
        <f t="shared" si="12"/>
        <v>45455</v>
      </c>
      <c r="X9" s="308">
        <f t="shared" si="12"/>
        <v>45456</v>
      </c>
      <c r="Y9" s="308">
        <f t="shared" si="12"/>
        <v>45457</v>
      </c>
      <c r="Z9" s="309">
        <f t="shared" si="12"/>
        <v>45458</v>
      </c>
      <c r="AA9" s="292"/>
      <c r="AB9" s="292"/>
      <c r="AC9" s="433">
        <v>5</v>
      </c>
      <c r="AD9" s="434" t="s">
        <v>146</v>
      </c>
      <c r="AE9" s="434">
        <v>4</v>
      </c>
      <c r="AF9" s="435" t="s">
        <v>0</v>
      </c>
      <c r="AG9" s="352">
        <f t="shared" si="6"/>
        <v>45416</v>
      </c>
      <c r="AH9" s="322">
        <f t="shared" si="5"/>
        <v>7</v>
      </c>
      <c r="AI9" s="329" t="s">
        <v>247</v>
      </c>
      <c r="AJ9" s="436"/>
    </row>
    <row r="10" spans="1:36" ht="18.75" customHeight="1">
      <c r="A10" s="292"/>
      <c r="B10" s="307">
        <f t="shared" si="7"/>
        <v>45403</v>
      </c>
      <c r="C10" s="308">
        <f>B10+1</f>
        <v>45404</v>
      </c>
      <c r="D10" s="308">
        <f t="shared" si="8"/>
        <v>45405</v>
      </c>
      <c r="E10" s="308">
        <f t="shared" si="8"/>
        <v>45406</v>
      </c>
      <c r="F10" s="308">
        <f t="shared" si="8"/>
        <v>45407</v>
      </c>
      <c r="G10" s="308">
        <f>F10+1</f>
        <v>45408</v>
      </c>
      <c r="H10" s="309">
        <f t="shared" si="8"/>
        <v>45409</v>
      </c>
      <c r="I10" s="292"/>
      <c r="J10" s="292"/>
      <c r="K10" s="307">
        <f t="shared" si="9"/>
        <v>45431</v>
      </c>
      <c r="L10" s="308">
        <f>K10+1</f>
        <v>45432</v>
      </c>
      <c r="M10" s="308">
        <f t="shared" si="10"/>
        <v>45433</v>
      </c>
      <c r="N10" s="308">
        <f t="shared" si="10"/>
        <v>45434</v>
      </c>
      <c r="O10" s="308">
        <f t="shared" si="10"/>
        <v>45435</v>
      </c>
      <c r="P10" s="308">
        <f>O10+1</f>
        <v>45436</v>
      </c>
      <c r="Q10" s="309">
        <f t="shared" si="10"/>
        <v>45437</v>
      </c>
      <c r="R10" s="292"/>
      <c r="S10" s="292"/>
      <c r="T10" s="307">
        <f t="shared" si="11"/>
        <v>45459</v>
      </c>
      <c r="U10" s="308">
        <f>T10+1</f>
        <v>45460</v>
      </c>
      <c r="V10" s="308">
        <f t="shared" si="12"/>
        <v>45461</v>
      </c>
      <c r="W10" s="308">
        <f t="shared" si="12"/>
        <v>45462</v>
      </c>
      <c r="X10" s="308">
        <f t="shared" si="12"/>
        <v>45463</v>
      </c>
      <c r="Y10" s="308">
        <f>X10+1</f>
        <v>45464</v>
      </c>
      <c r="Z10" s="309">
        <f t="shared" si="12"/>
        <v>45465</v>
      </c>
      <c r="AA10" s="292"/>
      <c r="AB10" s="292"/>
      <c r="AC10" s="433">
        <v>5</v>
      </c>
      <c r="AD10" s="434" t="s">
        <v>146</v>
      </c>
      <c r="AE10" s="434">
        <v>5</v>
      </c>
      <c r="AF10" s="435" t="s">
        <v>0</v>
      </c>
      <c r="AG10" s="352">
        <f t="shared" si="6"/>
        <v>45417</v>
      </c>
      <c r="AH10" s="322">
        <f t="shared" si="5"/>
        <v>1</v>
      </c>
      <c r="AI10" s="329" t="s">
        <v>248</v>
      </c>
      <c r="AJ10" s="436"/>
    </row>
    <row r="11" spans="1:36" ht="18.75" customHeight="1">
      <c r="A11" s="292"/>
      <c r="B11" s="307">
        <f t="shared" si="7"/>
        <v>45410</v>
      </c>
      <c r="C11" s="308">
        <f t="shared" ref="C11:H12" si="13">B11+1</f>
        <v>45411</v>
      </c>
      <c r="D11" s="308">
        <f t="shared" si="13"/>
        <v>45412</v>
      </c>
      <c r="E11" s="308">
        <f t="shared" si="13"/>
        <v>45413</v>
      </c>
      <c r="F11" s="308">
        <f>E11+1</f>
        <v>45414</v>
      </c>
      <c r="G11" s="308">
        <f t="shared" si="13"/>
        <v>45415</v>
      </c>
      <c r="H11" s="488">
        <f t="shared" si="13"/>
        <v>45416</v>
      </c>
      <c r="I11" s="292"/>
      <c r="J11" s="292"/>
      <c r="K11" s="307">
        <f t="shared" si="9"/>
        <v>45438</v>
      </c>
      <c r="L11" s="308">
        <f t="shared" ref="L11:Q12" si="14">K11+1</f>
        <v>45439</v>
      </c>
      <c r="M11" s="308">
        <f t="shared" si="14"/>
        <v>45440</v>
      </c>
      <c r="N11" s="308">
        <f t="shared" si="14"/>
        <v>45441</v>
      </c>
      <c r="O11" s="308">
        <f>N11+1</f>
        <v>45442</v>
      </c>
      <c r="P11" s="308">
        <f t="shared" ref="P11:Q11" si="15">O11+1</f>
        <v>45443</v>
      </c>
      <c r="Q11" s="309">
        <f t="shared" si="15"/>
        <v>45444</v>
      </c>
      <c r="R11" s="292"/>
      <c r="S11" s="292"/>
      <c r="T11" s="307">
        <f t="shared" si="11"/>
        <v>45466</v>
      </c>
      <c r="U11" s="308">
        <f t="shared" ref="U11:Z12" si="16">T11+1</f>
        <v>45467</v>
      </c>
      <c r="V11" s="308">
        <f t="shared" si="16"/>
        <v>45468</v>
      </c>
      <c r="W11" s="308">
        <f t="shared" si="16"/>
        <v>45469</v>
      </c>
      <c r="X11" s="308">
        <f>W11+1</f>
        <v>45470</v>
      </c>
      <c r="Y11" s="308">
        <f t="shared" ref="Y11:Z11" si="17">X11+1</f>
        <v>45471</v>
      </c>
      <c r="Z11" s="309">
        <f t="shared" si="17"/>
        <v>45472</v>
      </c>
      <c r="AA11" s="292"/>
      <c r="AB11" s="292"/>
      <c r="AC11" s="437">
        <v>7</v>
      </c>
      <c r="AD11" s="438" t="s">
        <v>146</v>
      </c>
      <c r="AE11" s="439">
        <v>15</v>
      </c>
      <c r="AF11" s="440" t="s">
        <v>0</v>
      </c>
      <c r="AG11" s="441">
        <f t="shared" si="6"/>
        <v>45488</v>
      </c>
      <c r="AH11" s="322">
        <f t="shared" si="5"/>
        <v>2</v>
      </c>
      <c r="AI11" s="326" t="s">
        <v>250</v>
      </c>
      <c r="AJ11" s="436" t="s">
        <v>269</v>
      </c>
    </row>
    <row r="12" spans="1:36" ht="18.75" customHeight="1">
      <c r="A12" s="292"/>
      <c r="B12" s="311">
        <f>H11+1</f>
        <v>45417</v>
      </c>
      <c r="C12" s="312">
        <f>B12+1</f>
        <v>45418</v>
      </c>
      <c r="D12" s="312">
        <f t="shared" si="13"/>
        <v>45419</v>
      </c>
      <c r="E12" s="312">
        <f t="shared" si="13"/>
        <v>45420</v>
      </c>
      <c r="F12" s="312">
        <f t="shared" si="13"/>
        <v>45421</v>
      </c>
      <c r="G12" s="312">
        <f t="shared" si="13"/>
        <v>45422</v>
      </c>
      <c r="H12" s="313">
        <f t="shared" si="13"/>
        <v>45423</v>
      </c>
      <c r="I12" s="292"/>
      <c r="J12" s="292"/>
      <c r="K12" s="311">
        <f>Q11+1</f>
        <v>45445</v>
      </c>
      <c r="L12" s="312">
        <f>K12+1</f>
        <v>45446</v>
      </c>
      <c r="M12" s="312">
        <f t="shared" si="14"/>
        <v>45447</v>
      </c>
      <c r="N12" s="312">
        <f t="shared" si="14"/>
        <v>45448</v>
      </c>
      <c r="O12" s="312">
        <f t="shared" si="14"/>
        <v>45449</v>
      </c>
      <c r="P12" s="312">
        <f t="shared" si="14"/>
        <v>45450</v>
      </c>
      <c r="Q12" s="313">
        <f t="shared" si="14"/>
        <v>45451</v>
      </c>
      <c r="R12" s="292"/>
      <c r="S12" s="292"/>
      <c r="T12" s="311">
        <f>Z11+1</f>
        <v>45473</v>
      </c>
      <c r="U12" s="312">
        <f>T12+1</f>
        <v>45474</v>
      </c>
      <c r="V12" s="312">
        <f t="shared" si="16"/>
        <v>45475</v>
      </c>
      <c r="W12" s="312">
        <f t="shared" si="16"/>
        <v>45476</v>
      </c>
      <c r="X12" s="312">
        <f t="shared" si="16"/>
        <v>45477</v>
      </c>
      <c r="Y12" s="312">
        <f t="shared" si="16"/>
        <v>45478</v>
      </c>
      <c r="Z12" s="313">
        <f t="shared" si="16"/>
        <v>45479</v>
      </c>
      <c r="AA12" s="292"/>
      <c r="AB12" s="292"/>
      <c r="AC12" s="433">
        <v>8</v>
      </c>
      <c r="AD12" s="434" t="s">
        <v>146</v>
      </c>
      <c r="AE12" s="434">
        <v>11</v>
      </c>
      <c r="AF12" s="435" t="s">
        <v>0</v>
      </c>
      <c r="AG12" s="352">
        <f t="shared" si="6"/>
        <v>45515</v>
      </c>
      <c r="AH12" s="322">
        <f t="shared" si="5"/>
        <v>1</v>
      </c>
      <c r="AI12" s="329" t="s">
        <v>252</v>
      </c>
      <c r="AJ12" s="436"/>
    </row>
    <row r="13" spans="1:36" ht="18.75" customHeight="1">
      <c r="A13" s="292"/>
      <c r="B13" s="314"/>
      <c r="C13" s="314"/>
      <c r="D13" s="314"/>
      <c r="E13" s="314"/>
      <c r="F13" s="314"/>
      <c r="G13" s="314"/>
      <c r="H13" s="314"/>
      <c r="I13" s="315"/>
      <c r="J13" s="315"/>
      <c r="K13" s="315"/>
      <c r="L13" s="315"/>
      <c r="M13" s="315"/>
      <c r="N13" s="315"/>
      <c r="O13" s="315"/>
      <c r="P13" s="292"/>
      <c r="Q13" s="315"/>
      <c r="R13" s="315"/>
      <c r="S13" s="292"/>
      <c r="T13" s="315"/>
      <c r="U13" s="315"/>
      <c r="V13" s="315"/>
      <c r="W13" s="315"/>
      <c r="X13" s="315"/>
      <c r="Y13" s="315"/>
      <c r="Z13" s="315"/>
      <c r="AA13" s="292"/>
      <c r="AB13" s="292"/>
      <c r="AC13" s="437">
        <v>9</v>
      </c>
      <c r="AD13" s="438" t="s">
        <v>146</v>
      </c>
      <c r="AE13" s="439">
        <v>16</v>
      </c>
      <c r="AF13" s="440" t="s">
        <v>0</v>
      </c>
      <c r="AG13" s="441">
        <f t="shared" si="6"/>
        <v>45551</v>
      </c>
      <c r="AH13" s="322">
        <f t="shared" si="5"/>
        <v>2</v>
      </c>
      <c r="AI13" s="326" t="s">
        <v>253</v>
      </c>
      <c r="AJ13" s="436" t="s">
        <v>270</v>
      </c>
    </row>
    <row r="14" spans="1:36" ht="18.75" customHeight="1">
      <c r="A14" s="292"/>
      <c r="B14" s="292"/>
      <c r="C14" s="292"/>
      <c r="D14" s="292"/>
      <c r="E14" s="296">
        <v>7</v>
      </c>
      <c r="F14" s="297" t="s">
        <v>146</v>
      </c>
      <c r="G14" s="298">
        <f>DATE($B$2,E14,1)</f>
        <v>45474</v>
      </c>
      <c r="H14" s="299"/>
      <c r="I14" s="299">
        <f>WEEKDAY(G14,1)</f>
        <v>2</v>
      </c>
      <c r="J14" s="292"/>
      <c r="K14" s="292"/>
      <c r="L14" s="292"/>
      <c r="M14" s="292"/>
      <c r="N14" s="296">
        <v>8</v>
      </c>
      <c r="O14" s="297" t="s">
        <v>146</v>
      </c>
      <c r="P14" s="298">
        <f>DATE($B$2,N14,1)</f>
        <v>45505</v>
      </c>
      <c r="Q14" s="299"/>
      <c r="R14" s="299">
        <f>WEEKDAY(P14,1)</f>
        <v>5</v>
      </c>
      <c r="S14" s="292"/>
      <c r="T14" s="292"/>
      <c r="U14" s="292"/>
      <c r="V14" s="292"/>
      <c r="W14" s="296">
        <v>9</v>
      </c>
      <c r="X14" s="297" t="s">
        <v>146</v>
      </c>
      <c r="Y14" s="298">
        <f>DATE($B$2,W14,1)</f>
        <v>45536</v>
      </c>
      <c r="Z14" s="299"/>
      <c r="AA14" s="299">
        <f>WEEKDAY(Y14,1)</f>
        <v>1</v>
      </c>
      <c r="AB14" s="292"/>
      <c r="AC14" s="433">
        <v>9</v>
      </c>
      <c r="AD14" s="434" t="s">
        <v>146</v>
      </c>
      <c r="AE14" s="434">
        <v>23</v>
      </c>
      <c r="AF14" s="435" t="s">
        <v>0</v>
      </c>
      <c r="AG14" s="352">
        <f t="shared" si="6"/>
        <v>45558</v>
      </c>
      <c r="AH14" s="322">
        <f t="shared" si="5"/>
        <v>2</v>
      </c>
      <c r="AI14" s="329" t="s">
        <v>254</v>
      </c>
      <c r="AJ14" s="436"/>
    </row>
    <row r="15" spans="1:36" ht="18.75" customHeight="1">
      <c r="A15" s="292"/>
      <c r="B15" s="300" t="s">
        <v>261</v>
      </c>
      <c r="C15" s="301" t="s">
        <v>238</v>
      </c>
      <c r="D15" s="301" t="s">
        <v>240</v>
      </c>
      <c r="E15" s="301" t="s">
        <v>236</v>
      </c>
      <c r="F15" s="301" t="s">
        <v>249</v>
      </c>
      <c r="G15" s="301" t="s">
        <v>243</v>
      </c>
      <c r="H15" s="302" t="s">
        <v>257</v>
      </c>
      <c r="I15" s="292"/>
      <c r="J15" s="292"/>
      <c r="K15" s="300" t="s">
        <v>261</v>
      </c>
      <c r="L15" s="301" t="s">
        <v>238</v>
      </c>
      <c r="M15" s="301" t="s">
        <v>240</v>
      </c>
      <c r="N15" s="301" t="s">
        <v>236</v>
      </c>
      <c r="O15" s="301" t="s">
        <v>249</v>
      </c>
      <c r="P15" s="301" t="s">
        <v>243</v>
      </c>
      <c r="Q15" s="302" t="s">
        <v>257</v>
      </c>
      <c r="R15" s="292"/>
      <c r="S15" s="292"/>
      <c r="T15" s="300" t="s">
        <v>261</v>
      </c>
      <c r="U15" s="301" t="s">
        <v>238</v>
      </c>
      <c r="V15" s="301" t="s">
        <v>240</v>
      </c>
      <c r="W15" s="301" t="s">
        <v>236</v>
      </c>
      <c r="X15" s="301" t="s">
        <v>249</v>
      </c>
      <c r="Y15" s="301" t="s">
        <v>243</v>
      </c>
      <c r="Z15" s="302" t="s">
        <v>257</v>
      </c>
      <c r="AA15" s="292"/>
      <c r="AB15" s="292"/>
      <c r="AC15" s="437">
        <v>10</v>
      </c>
      <c r="AD15" s="438" t="s">
        <v>146</v>
      </c>
      <c r="AE15" s="439">
        <v>14</v>
      </c>
      <c r="AF15" s="440" t="s">
        <v>0</v>
      </c>
      <c r="AG15" s="441">
        <f t="shared" si="6"/>
        <v>45579</v>
      </c>
      <c r="AH15" s="322">
        <f t="shared" si="5"/>
        <v>2</v>
      </c>
      <c r="AI15" s="326" t="s">
        <v>251</v>
      </c>
      <c r="AJ15" s="436" t="s">
        <v>271</v>
      </c>
    </row>
    <row r="16" spans="1:36" ht="18.75" customHeight="1">
      <c r="A16" s="292"/>
      <c r="B16" s="304">
        <f>G14-(I14-1)</f>
        <v>45473</v>
      </c>
      <c r="C16" s="305">
        <f>B16+1</f>
        <v>45474</v>
      </c>
      <c r="D16" s="305">
        <f t="shared" ref="D16:H17" si="18">C16+1</f>
        <v>45475</v>
      </c>
      <c r="E16" s="305">
        <f t="shared" si="18"/>
        <v>45476</v>
      </c>
      <c r="F16" s="305">
        <f>E16+1</f>
        <v>45477</v>
      </c>
      <c r="G16" s="305">
        <f t="shared" ref="G16:H16" si="19">F16+1</f>
        <v>45478</v>
      </c>
      <c r="H16" s="306">
        <f t="shared" si="19"/>
        <v>45479</v>
      </c>
      <c r="I16" s="292"/>
      <c r="J16" s="292"/>
      <c r="K16" s="304">
        <f>P14-(R14-1)</f>
        <v>45501</v>
      </c>
      <c r="L16" s="305">
        <f>K16+1</f>
        <v>45502</v>
      </c>
      <c r="M16" s="305">
        <f t="shared" ref="M16:Q17" si="20">L16+1</f>
        <v>45503</v>
      </c>
      <c r="N16" s="305">
        <f t="shared" si="20"/>
        <v>45504</v>
      </c>
      <c r="O16" s="305">
        <f>N16+1</f>
        <v>45505</v>
      </c>
      <c r="P16" s="305">
        <f t="shared" ref="P16:Q16" si="21">O16+1</f>
        <v>45506</v>
      </c>
      <c r="Q16" s="306">
        <f t="shared" si="21"/>
        <v>45507</v>
      </c>
      <c r="R16" s="292"/>
      <c r="S16" s="292"/>
      <c r="T16" s="304">
        <f>Y14-(AA14-1)</f>
        <v>45536</v>
      </c>
      <c r="U16" s="305">
        <f>T16+1</f>
        <v>45537</v>
      </c>
      <c r="V16" s="305">
        <f t="shared" ref="V16:Z17" si="22">U16+1</f>
        <v>45538</v>
      </c>
      <c r="W16" s="305">
        <f t="shared" si="22"/>
        <v>45539</v>
      </c>
      <c r="X16" s="305">
        <f>W16+1</f>
        <v>45540</v>
      </c>
      <c r="Y16" s="305">
        <f t="shared" ref="Y16:Z16" si="23">X16+1</f>
        <v>45541</v>
      </c>
      <c r="Z16" s="306">
        <f t="shared" si="23"/>
        <v>45542</v>
      </c>
      <c r="AA16" s="292"/>
      <c r="AB16" s="292"/>
      <c r="AC16" s="433">
        <v>11</v>
      </c>
      <c r="AD16" s="434" t="s">
        <v>146</v>
      </c>
      <c r="AE16" s="434">
        <v>3</v>
      </c>
      <c r="AF16" s="435" t="s">
        <v>0</v>
      </c>
      <c r="AG16" s="352">
        <f t="shared" si="6"/>
        <v>45599</v>
      </c>
      <c r="AH16" s="322">
        <f t="shared" si="5"/>
        <v>1</v>
      </c>
      <c r="AI16" s="329" t="s">
        <v>255</v>
      </c>
      <c r="AJ16" s="436"/>
    </row>
    <row r="17" spans="1:36" ht="18.75" customHeight="1">
      <c r="A17" s="292"/>
      <c r="B17" s="307">
        <f>H16+1</f>
        <v>45480</v>
      </c>
      <c r="C17" s="308">
        <f>B17+1</f>
        <v>45481</v>
      </c>
      <c r="D17" s="308">
        <f t="shared" si="18"/>
        <v>45482</v>
      </c>
      <c r="E17" s="308">
        <f t="shared" si="18"/>
        <v>45483</v>
      </c>
      <c r="F17" s="308">
        <f t="shared" si="18"/>
        <v>45484</v>
      </c>
      <c r="G17" s="308">
        <f t="shared" si="18"/>
        <v>45485</v>
      </c>
      <c r="H17" s="309">
        <f t="shared" si="18"/>
        <v>45486</v>
      </c>
      <c r="I17" s="292"/>
      <c r="J17" s="292"/>
      <c r="K17" s="307">
        <f>Q16+1</f>
        <v>45508</v>
      </c>
      <c r="L17" s="308">
        <f>K17+1</f>
        <v>45509</v>
      </c>
      <c r="M17" s="308">
        <f t="shared" si="20"/>
        <v>45510</v>
      </c>
      <c r="N17" s="308">
        <f t="shared" si="20"/>
        <v>45511</v>
      </c>
      <c r="O17" s="308">
        <f t="shared" si="20"/>
        <v>45512</v>
      </c>
      <c r="P17" s="878">
        <f t="shared" si="20"/>
        <v>45513</v>
      </c>
      <c r="Q17" s="309">
        <f t="shared" si="20"/>
        <v>45514</v>
      </c>
      <c r="R17" s="292"/>
      <c r="S17" s="292"/>
      <c r="T17" s="307">
        <f>Z16+1</f>
        <v>45543</v>
      </c>
      <c r="U17" s="308">
        <f>T17+1</f>
        <v>45544</v>
      </c>
      <c r="V17" s="308">
        <f t="shared" si="22"/>
        <v>45545</v>
      </c>
      <c r="W17" s="308">
        <f t="shared" si="22"/>
        <v>45546</v>
      </c>
      <c r="X17" s="308">
        <f t="shared" si="22"/>
        <v>45547</v>
      </c>
      <c r="Y17" s="308">
        <f t="shared" si="22"/>
        <v>45548</v>
      </c>
      <c r="Z17" s="309">
        <f t="shared" si="22"/>
        <v>45549</v>
      </c>
      <c r="AA17" s="292"/>
      <c r="AB17" s="292"/>
      <c r="AC17" s="433">
        <v>11</v>
      </c>
      <c r="AD17" s="434" t="s">
        <v>146</v>
      </c>
      <c r="AE17" s="434">
        <v>23</v>
      </c>
      <c r="AF17" s="435" t="s">
        <v>0</v>
      </c>
      <c r="AG17" s="352">
        <f t="shared" si="6"/>
        <v>45619</v>
      </c>
      <c r="AH17" s="322">
        <f t="shared" si="5"/>
        <v>7</v>
      </c>
      <c r="AI17" s="329" t="s">
        <v>256</v>
      </c>
      <c r="AJ17" s="436"/>
    </row>
    <row r="18" spans="1:36" ht="18.75" customHeight="1">
      <c r="A18" s="292"/>
      <c r="B18" s="307">
        <f t="shared" ref="B18:B20" si="24">H17+1</f>
        <v>45487</v>
      </c>
      <c r="C18" s="308">
        <f t="shared" ref="C18:H19" si="25">B18+1</f>
        <v>45488</v>
      </c>
      <c r="D18" s="308">
        <f t="shared" si="25"/>
        <v>45489</v>
      </c>
      <c r="E18" s="308">
        <f t="shared" si="25"/>
        <v>45490</v>
      </c>
      <c r="F18" s="308">
        <f t="shared" si="25"/>
        <v>45491</v>
      </c>
      <c r="G18" s="308">
        <f t="shared" si="25"/>
        <v>45492</v>
      </c>
      <c r="H18" s="309">
        <f t="shared" si="25"/>
        <v>45493</v>
      </c>
      <c r="I18" s="292"/>
      <c r="J18" s="292"/>
      <c r="K18" s="307">
        <f t="shared" ref="K18:K20" si="26">Q17+1</f>
        <v>45515</v>
      </c>
      <c r="L18" s="316">
        <f t="shared" ref="L18:Q19" si="27">K18+1</f>
        <v>45516</v>
      </c>
      <c r="M18" s="308">
        <f t="shared" si="27"/>
        <v>45517</v>
      </c>
      <c r="N18" s="308">
        <f t="shared" si="27"/>
        <v>45518</v>
      </c>
      <c r="O18" s="308">
        <f t="shared" si="27"/>
        <v>45519</v>
      </c>
      <c r="P18" s="308">
        <f t="shared" si="27"/>
        <v>45520</v>
      </c>
      <c r="Q18" s="309">
        <f t="shared" si="27"/>
        <v>45521</v>
      </c>
      <c r="R18" s="292"/>
      <c r="S18" s="292"/>
      <c r="T18" s="307">
        <f t="shared" ref="T18:T20" si="28">Z17+1</f>
        <v>45550</v>
      </c>
      <c r="U18" s="308">
        <f t="shared" ref="U18:Z19" si="29">T18+1</f>
        <v>45551</v>
      </c>
      <c r="V18" s="308">
        <f t="shared" si="29"/>
        <v>45552</v>
      </c>
      <c r="W18" s="308">
        <f t="shared" si="29"/>
        <v>45553</v>
      </c>
      <c r="X18" s="308">
        <f t="shared" si="29"/>
        <v>45554</v>
      </c>
      <c r="Y18" s="308">
        <f t="shared" si="29"/>
        <v>45555</v>
      </c>
      <c r="Z18" s="309">
        <f t="shared" si="29"/>
        <v>45556</v>
      </c>
      <c r="AA18" s="292"/>
      <c r="AB18" s="292"/>
      <c r="AC18" s="433">
        <v>1</v>
      </c>
      <c r="AD18" s="434" t="s">
        <v>146</v>
      </c>
      <c r="AE18" s="434">
        <v>1</v>
      </c>
      <c r="AF18" s="435" t="s">
        <v>0</v>
      </c>
      <c r="AG18" s="352">
        <f t="shared" si="6"/>
        <v>45658</v>
      </c>
      <c r="AH18" s="322">
        <f t="shared" si="5"/>
        <v>4</v>
      </c>
      <c r="AI18" s="329" t="s">
        <v>237</v>
      </c>
      <c r="AJ18" s="436"/>
    </row>
    <row r="19" spans="1:36" ht="18.75" customHeight="1">
      <c r="A19" s="292"/>
      <c r="B19" s="307">
        <f t="shared" si="24"/>
        <v>45494</v>
      </c>
      <c r="C19" s="308">
        <f>B19+1</f>
        <v>45495</v>
      </c>
      <c r="D19" s="308">
        <f t="shared" si="25"/>
        <v>45496</v>
      </c>
      <c r="E19" s="308">
        <f t="shared" si="25"/>
        <v>45497</v>
      </c>
      <c r="F19" s="308">
        <f t="shared" si="25"/>
        <v>45498</v>
      </c>
      <c r="G19" s="308">
        <f>F19+1</f>
        <v>45499</v>
      </c>
      <c r="H19" s="309">
        <f t="shared" si="25"/>
        <v>45500</v>
      </c>
      <c r="I19" s="292"/>
      <c r="J19" s="292"/>
      <c r="K19" s="307">
        <f t="shared" si="26"/>
        <v>45522</v>
      </c>
      <c r="L19" s="308">
        <f>K19+1</f>
        <v>45523</v>
      </c>
      <c r="M19" s="308">
        <f t="shared" si="27"/>
        <v>45524</v>
      </c>
      <c r="N19" s="308">
        <f t="shared" si="27"/>
        <v>45525</v>
      </c>
      <c r="O19" s="308">
        <f t="shared" si="27"/>
        <v>45526</v>
      </c>
      <c r="P19" s="308">
        <f>O19+1</f>
        <v>45527</v>
      </c>
      <c r="Q19" s="309">
        <f t="shared" si="27"/>
        <v>45528</v>
      </c>
      <c r="R19" s="292"/>
      <c r="S19" s="292"/>
      <c r="T19" s="307">
        <f t="shared" si="28"/>
        <v>45557</v>
      </c>
      <c r="U19" s="316">
        <f>T19+1</f>
        <v>45558</v>
      </c>
      <c r="V19" s="308">
        <f t="shared" si="29"/>
        <v>45559</v>
      </c>
      <c r="W19" s="308">
        <f t="shared" si="29"/>
        <v>45560</v>
      </c>
      <c r="X19" s="308">
        <f t="shared" si="29"/>
        <v>45561</v>
      </c>
      <c r="Y19" s="308">
        <f>X19+1</f>
        <v>45562</v>
      </c>
      <c r="Z19" s="309">
        <f t="shared" si="29"/>
        <v>45563</v>
      </c>
      <c r="AA19" s="292"/>
      <c r="AB19" s="292"/>
      <c r="AC19" s="437">
        <v>1</v>
      </c>
      <c r="AD19" s="438" t="s">
        <v>146</v>
      </c>
      <c r="AE19" s="439">
        <v>13</v>
      </c>
      <c r="AF19" s="440" t="s">
        <v>0</v>
      </c>
      <c r="AG19" s="441">
        <f t="shared" si="6"/>
        <v>45670</v>
      </c>
      <c r="AH19" s="322">
        <f t="shared" si="5"/>
        <v>2</v>
      </c>
      <c r="AI19" s="326" t="s">
        <v>239</v>
      </c>
      <c r="AJ19" s="436" t="s">
        <v>268</v>
      </c>
    </row>
    <row r="20" spans="1:36" ht="18.75" customHeight="1">
      <c r="A20" s="292"/>
      <c r="B20" s="307">
        <f t="shared" si="24"/>
        <v>45501</v>
      </c>
      <c r="C20" s="308">
        <f t="shared" ref="C20:H21" si="30">B20+1</f>
        <v>45502</v>
      </c>
      <c r="D20" s="308">
        <f t="shared" si="30"/>
        <v>45503</v>
      </c>
      <c r="E20" s="308">
        <f t="shared" si="30"/>
        <v>45504</v>
      </c>
      <c r="F20" s="308">
        <f>E20+1</f>
        <v>45505</v>
      </c>
      <c r="G20" s="308">
        <f t="shared" ref="G20:H20" si="31">F20+1</f>
        <v>45506</v>
      </c>
      <c r="H20" s="309">
        <f t="shared" si="31"/>
        <v>45507</v>
      </c>
      <c r="I20" s="292"/>
      <c r="J20" s="292"/>
      <c r="K20" s="307">
        <f t="shared" si="26"/>
        <v>45529</v>
      </c>
      <c r="L20" s="308">
        <f t="shared" ref="L20:Q21" si="32">K20+1</f>
        <v>45530</v>
      </c>
      <c r="M20" s="308">
        <f t="shared" si="32"/>
        <v>45531</v>
      </c>
      <c r="N20" s="308">
        <f t="shared" si="32"/>
        <v>45532</v>
      </c>
      <c r="O20" s="308">
        <f>N20+1</f>
        <v>45533</v>
      </c>
      <c r="P20" s="308">
        <f t="shared" ref="P20:Q20" si="33">O20+1</f>
        <v>45534</v>
      </c>
      <c r="Q20" s="310">
        <f t="shared" si="33"/>
        <v>45535</v>
      </c>
      <c r="R20" s="292"/>
      <c r="S20" s="292"/>
      <c r="T20" s="307">
        <f t="shared" si="28"/>
        <v>45564</v>
      </c>
      <c r="U20" s="308">
        <f t="shared" ref="U20:Z21" si="34">T20+1</f>
        <v>45565</v>
      </c>
      <c r="V20" s="308">
        <f t="shared" si="34"/>
        <v>45566</v>
      </c>
      <c r="W20" s="308">
        <f t="shared" si="34"/>
        <v>45567</v>
      </c>
      <c r="X20" s="308">
        <f>W20+1</f>
        <v>45568</v>
      </c>
      <c r="Y20" s="308">
        <f t="shared" ref="Y20:Z20" si="35">X20+1</f>
        <v>45569</v>
      </c>
      <c r="Z20" s="309">
        <f t="shared" si="35"/>
        <v>45570</v>
      </c>
      <c r="AA20" s="292"/>
      <c r="AB20" s="292"/>
      <c r="AC20" s="433">
        <v>2</v>
      </c>
      <c r="AD20" s="434" t="s">
        <v>146</v>
      </c>
      <c r="AE20" s="434">
        <v>11</v>
      </c>
      <c r="AF20" s="435" t="s">
        <v>0</v>
      </c>
      <c r="AG20" s="352">
        <f t="shared" si="6"/>
        <v>45699</v>
      </c>
      <c r="AH20" s="322">
        <f t="shared" si="5"/>
        <v>3</v>
      </c>
      <c r="AI20" s="329" t="s">
        <v>241</v>
      </c>
      <c r="AJ20" s="436"/>
    </row>
    <row r="21" spans="1:36" ht="18.75" customHeight="1">
      <c r="A21" s="292"/>
      <c r="B21" s="311">
        <f>H20+1</f>
        <v>45508</v>
      </c>
      <c r="C21" s="312">
        <f>B21+1</f>
        <v>45509</v>
      </c>
      <c r="D21" s="312">
        <f t="shared" si="30"/>
        <v>45510</v>
      </c>
      <c r="E21" s="312">
        <f t="shared" si="30"/>
        <v>45511</v>
      </c>
      <c r="F21" s="312">
        <f t="shared" si="30"/>
        <v>45512</v>
      </c>
      <c r="G21" s="312">
        <f t="shared" si="30"/>
        <v>45513</v>
      </c>
      <c r="H21" s="313">
        <f t="shared" si="30"/>
        <v>45514</v>
      </c>
      <c r="I21" s="292"/>
      <c r="J21" s="292"/>
      <c r="K21" s="311">
        <f>Q20+1</f>
        <v>45536</v>
      </c>
      <c r="L21" s="312">
        <f>K21+1</f>
        <v>45537</v>
      </c>
      <c r="M21" s="312">
        <f t="shared" si="32"/>
        <v>45538</v>
      </c>
      <c r="N21" s="312">
        <f t="shared" si="32"/>
        <v>45539</v>
      </c>
      <c r="O21" s="312">
        <f t="shared" si="32"/>
        <v>45540</v>
      </c>
      <c r="P21" s="312">
        <f t="shared" si="32"/>
        <v>45541</v>
      </c>
      <c r="Q21" s="313">
        <f t="shared" si="32"/>
        <v>45542</v>
      </c>
      <c r="R21" s="292"/>
      <c r="S21" s="292"/>
      <c r="T21" s="311">
        <f>Z20+1</f>
        <v>45571</v>
      </c>
      <c r="U21" s="312">
        <f>T21+1</f>
        <v>45572</v>
      </c>
      <c r="V21" s="312">
        <f t="shared" si="34"/>
        <v>45573</v>
      </c>
      <c r="W21" s="312">
        <f t="shared" si="34"/>
        <v>45574</v>
      </c>
      <c r="X21" s="312">
        <f t="shared" si="34"/>
        <v>45575</v>
      </c>
      <c r="Y21" s="312">
        <f t="shared" si="34"/>
        <v>45576</v>
      </c>
      <c r="Z21" s="313">
        <f t="shared" si="34"/>
        <v>45577</v>
      </c>
      <c r="AA21" s="292"/>
      <c r="AB21" s="292"/>
      <c r="AC21" s="433">
        <v>2</v>
      </c>
      <c r="AD21" s="434" t="s">
        <v>146</v>
      </c>
      <c r="AE21" s="434">
        <v>23</v>
      </c>
      <c r="AF21" s="435" t="s">
        <v>0</v>
      </c>
      <c r="AG21" s="352">
        <f t="shared" si="6"/>
        <v>45711</v>
      </c>
      <c r="AH21" s="322">
        <f t="shared" si="5"/>
        <v>1</v>
      </c>
      <c r="AI21" s="329" t="s">
        <v>242</v>
      </c>
      <c r="AJ21" s="436"/>
    </row>
    <row r="22" spans="1:36" ht="18.75" customHeight="1">
      <c r="A22" s="292"/>
      <c r="B22" s="315"/>
      <c r="C22" s="315"/>
      <c r="D22" s="315"/>
      <c r="E22" s="315"/>
      <c r="F22" s="315"/>
      <c r="G22" s="315"/>
      <c r="H22" s="315"/>
      <c r="I22" s="292"/>
      <c r="J22" s="292"/>
      <c r="K22" s="315"/>
      <c r="L22" s="315"/>
      <c r="M22" s="315"/>
      <c r="N22" s="315"/>
      <c r="O22" s="315"/>
      <c r="P22" s="315"/>
      <c r="Q22" s="315"/>
      <c r="R22" s="292"/>
      <c r="S22" s="292"/>
      <c r="T22" s="315"/>
      <c r="U22" s="315"/>
      <c r="V22" s="315"/>
      <c r="W22" s="315"/>
      <c r="X22" s="315"/>
      <c r="Y22" s="315"/>
      <c r="Z22" s="315"/>
      <c r="AA22" s="292"/>
      <c r="AB22" s="292"/>
      <c r="AC22" s="433">
        <v>3</v>
      </c>
      <c r="AD22" s="434" t="s">
        <v>146</v>
      </c>
      <c r="AE22" s="434">
        <v>20</v>
      </c>
      <c r="AF22" s="435" t="s">
        <v>0</v>
      </c>
      <c r="AG22" s="352">
        <f t="shared" si="6"/>
        <v>45736</v>
      </c>
      <c r="AH22" s="322">
        <f t="shared" si="5"/>
        <v>5</v>
      </c>
      <c r="AI22" s="329" t="s">
        <v>244</v>
      </c>
      <c r="AJ22" s="436"/>
    </row>
    <row r="23" spans="1:36" ht="18.75" customHeight="1">
      <c r="A23" s="292"/>
      <c r="B23" s="292"/>
      <c r="C23" s="292"/>
      <c r="D23" s="292"/>
      <c r="E23" s="296">
        <v>10</v>
      </c>
      <c r="F23" s="297" t="s">
        <v>146</v>
      </c>
      <c r="G23" s="298">
        <f>DATE($B$2,E23,1)</f>
        <v>45566</v>
      </c>
      <c r="H23" s="299"/>
      <c r="I23" s="299">
        <f>WEEKDAY(G23,1)</f>
        <v>3</v>
      </c>
      <c r="J23" s="292"/>
      <c r="K23" s="292"/>
      <c r="L23" s="292"/>
      <c r="M23" s="292"/>
      <c r="N23" s="296">
        <v>11</v>
      </c>
      <c r="O23" s="297" t="s">
        <v>146</v>
      </c>
      <c r="P23" s="298">
        <f>DATE($B$2,N23,1)</f>
        <v>45597</v>
      </c>
      <c r="Q23" s="299"/>
      <c r="R23" s="299">
        <f>WEEKDAY(P23,1)</f>
        <v>6</v>
      </c>
      <c r="S23" s="292"/>
      <c r="T23" s="292"/>
      <c r="U23" s="292"/>
      <c r="V23" s="292"/>
      <c r="W23" s="296">
        <v>12</v>
      </c>
      <c r="X23" s="297" t="s">
        <v>146</v>
      </c>
      <c r="Y23" s="298">
        <f>DATE($B$2,W23,1)</f>
        <v>45627</v>
      </c>
      <c r="Z23" s="299"/>
      <c r="AA23" s="299">
        <f>WEEKDAY(Y23,1)</f>
        <v>1</v>
      </c>
      <c r="AB23" s="292"/>
      <c r="AC23" s="442"/>
      <c r="AD23" s="438" t="s">
        <v>146</v>
      </c>
      <c r="AE23" s="439"/>
      <c r="AF23" s="440" t="s">
        <v>0</v>
      </c>
      <c r="AG23" s="441" t="str">
        <f t="shared" si="6"/>
        <v/>
      </c>
      <c r="AH23" s="322" t="str">
        <f t="shared" si="5"/>
        <v/>
      </c>
      <c r="AI23" s="326" t="s">
        <v>272</v>
      </c>
      <c r="AJ23" s="436"/>
    </row>
    <row r="24" spans="1:36" ht="18.75" customHeight="1">
      <c r="A24" s="292"/>
      <c r="B24" s="300" t="s">
        <v>261</v>
      </c>
      <c r="C24" s="301" t="s">
        <v>238</v>
      </c>
      <c r="D24" s="301" t="s">
        <v>240</v>
      </c>
      <c r="E24" s="301" t="s">
        <v>236</v>
      </c>
      <c r="F24" s="301" t="s">
        <v>249</v>
      </c>
      <c r="G24" s="301" t="s">
        <v>243</v>
      </c>
      <c r="H24" s="302" t="s">
        <v>257</v>
      </c>
      <c r="I24" s="292"/>
      <c r="J24" s="292"/>
      <c r="K24" s="300" t="s">
        <v>261</v>
      </c>
      <c r="L24" s="301" t="s">
        <v>238</v>
      </c>
      <c r="M24" s="301" t="s">
        <v>240</v>
      </c>
      <c r="N24" s="301" t="s">
        <v>236</v>
      </c>
      <c r="O24" s="301" t="s">
        <v>249</v>
      </c>
      <c r="P24" s="301" t="s">
        <v>243</v>
      </c>
      <c r="Q24" s="302" t="s">
        <v>257</v>
      </c>
      <c r="R24" s="292"/>
      <c r="S24" s="292"/>
      <c r="T24" s="300" t="s">
        <v>261</v>
      </c>
      <c r="U24" s="301" t="s">
        <v>238</v>
      </c>
      <c r="V24" s="301" t="s">
        <v>240</v>
      </c>
      <c r="W24" s="301" t="s">
        <v>236</v>
      </c>
      <c r="X24" s="301" t="s">
        <v>249</v>
      </c>
      <c r="Y24" s="301" t="s">
        <v>243</v>
      </c>
      <c r="Z24" s="302" t="s">
        <v>257</v>
      </c>
      <c r="AA24" s="292"/>
      <c r="AB24" s="292"/>
      <c r="AC24" s="442">
        <v>5</v>
      </c>
      <c r="AD24" s="438" t="s">
        <v>146</v>
      </c>
      <c r="AE24" s="439">
        <v>6</v>
      </c>
      <c r="AF24" s="440" t="s">
        <v>0</v>
      </c>
      <c r="AG24" s="441">
        <f t="shared" si="6"/>
        <v>45418</v>
      </c>
      <c r="AH24" s="322">
        <f t="shared" si="5"/>
        <v>2</v>
      </c>
      <c r="AI24" s="326" t="s">
        <v>272</v>
      </c>
      <c r="AJ24" s="436"/>
    </row>
    <row r="25" spans="1:36" ht="18.75" customHeight="1">
      <c r="A25" s="292"/>
      <c r="B25" s="304">
        <f>G23-(I23-1)</f>
        <v>45564</v>
      </c>
      <c r="C25" s="305">
        <f>B25+1</f>
        <v>45565</v>
      </c>
      <c r="D25" s="305">
        <f t="shared" ref="D25:H26" si="36">C25+1</f>
        <v>45566</v>
      </c>
      <c r="E25" s="305">
        <f t="shared" si="36"/>
        <v>45567</v>
      </c>
      <c r="F25" s="305">
        <f>E25+1</f>
        <v>45568</v>
      </c>
      <c r="G25" s="305">
        <f t="shared" ref="G25:H25" si="37">F25+1</f>
        <v>45569</v>
      </c>
      <c r="H25" s="306">
        <f t="shared" si="37"/>
        <v>45570</v>
      </c>
      <c r="I25" s="292"/>
      <c r="J25" s="292"/>
      <c r="K25" s="304">
        <f>P23-(R23-1)</f>
        <v>45592</v>
      </c>
      <c r="L25" s="305">
        <f>K25+1</f>
        <v>45593</v>
      </c>
      <c r="M25" s="305">
        <f t="shared" ref="M25:Q26" si="38">L25+1</f>
        <v>45594</v>
      </c>
      <c r="N25" s="305">
        <f t="shared" si="38"/>
        <v>45595</v>
      </c>
      <c r="O25" s="305">
        <f>N25+1</f>
        <v>45596</v>
      </c>
      <c r="P25" s="305">
        <f t="shared" ref="P25:Q25" si="39">O25+1</f>
        <v>45597</v>
      </c>
      <c r="Q25" s="306">
        <f t="shared" si="39"/>
        <v>45598</v>
      </c>
      <c r="R25" s="292"/>
      <c r="S25" s="292"/>
      <c r="T25" s="304">
        <f>Y23-(AA23-1)</f>
        <v>45627</v>
      </c>
      <c r="U25" s="305">
        <f>T25+1</f>
        <v>45628</v>
      </c>
      <c r="V25" s="305">
        <f t="shared" ref="V25:Z26" si="40">U25+1</f>
        <v>45629</v>
      </c>
      <c r="W25" s="305">
        <f t="shared" si="40"/>
        <v>45630</v>
      </c>
      <c r="X25" s="305">
        <f>W25+1</f>
        <v>45631</v>
      </c>
      <c r="Y25" s="305">
        <f t="shared" ref="Y25:Z25" si="41">X25+1</f>
        <v>45632</v>
      </c>
      <c r="Z25" s="306">
        <f t="shared" si="41"/>
        <v>45633</v>
      </c>
      <c r="AA25" s="292"/>
      <c r="AB25" s="292"/>
      <c r="AC25" s="442">
        <v>8</v>
      </c>
      <c r="AD25" s="438" t="s">
        <v>146</v>
      </c>
      <c r="AE25" s="439">
        <v>12</v>
      </c>
      <c r="AF25" s="440" t="s">
        <v>0</v>
      </c>
      <c r="AG25" s="441">
        <f t="shared" si="6"/>
        <v>45516</v>
      </c>
      <c r="AH25" s="322">
        <f t="shared" si="5"/>
        <v>2</v>
      </c>
      <c r="AI25" s="326" t="s">
        <v>272</v>
      </c>
      <c r="AJ25" s="436"/>
    </row>
    <row r="26" spans="1:36" ht="18.75" customHeight="1">
      <c r="A26" s="292"/>
      <c r="B26" s="307">
        <f>H25+1</f>
        <v>45571</v>
      </c>
      <c r="C26" s="308">
        <f>B26+1</f>
        <v>45572</v>
      </c>
      <c r="D26" s="308">
        <f t="shared" si="36"/>
        <v>45573</v>
      </c>
      <c r="E26" s="308">
        <f t="shared" si="36"/>
        <v>45574</v>
      </c>
      <c r="F26" s="308">
        <f t="shared" si="36"/>
        <v>45575</v>
      </c>
      <c r="G26" s="308">
        <f t="shared" si="36"/>
        <v>45576</v>
      </c>
      <c r="H26" s="309">
        <f t="shared" si="36"/>
        <v>45577</v>
      </c>
      <c r="I26" s="292"/>
      <c r="J26" s="292"/>
      <c r="K26" s="307">
        <f>Q25+1</f>
        <v>45599</v>
      </c>
      <c r="L26" s="308">
        <f>K26+1</f>
        <v>45600</v>
      </c>
      <c r="M26" s="308">
        <f t="shared" si="38"/>
        <v>45601</v>
      </c>
      <c r="N26" s="308">
        <f t="shared" si="38"/>
        <v>45602</v>
      </c>
      <c r="O26" s="308">
        <f t="shared" si="38"/>
        <v>45603</v>
      </c>
      <c r="P26" s="308">
        <f t="shared" si="38"/>
        <v>45604</v>
      </c>
      <c r="Q26" s="309">
        <f t="shared" si="38"/>
        <v>45605</v>
      </c>
      <c r="R26" s="292"/>
      <c r="S26" s="292"/>
      <c r="T26" s="307">
        <f>Z25+1</f>
        <v>45634</v>
      </c>
      <c r="U26" s="308">
        <f>T26+1</f>
        <v>45635</v>
      </c>
      <c r="V26" s="308">
        <f t="shared" si="40"/>
        <v>45636</v>
      </c>
      <c r="W26" s="308">
        <f t="shared" si="40"/>
        <v>45637</v>
      </c>
      <c r="X26" s="308">
        <f t="shared" si="40"/>
        <v>45638</v>
      </c>
      <c r="Y26" s="308">
        <f t="shared" si="40"/>
        <v>45639</v>
      </c>
      <c r="Z26" s="309">
        <f t="shared" si="40"/>
        <v>45640</v>
      </c>
      <c r="AA26" s="292"/>
      <c r="AB26" s="292"/>
      <c r="AC26" s="442">
        <v>11</v>
      </c>
      <c r="AD26" s="438" t="s">
        <v>146</v>
      </c>
      <c r="AE26" s="439">
        <v>4</v>
      </c>
      <c r="AF26" s="440" t="s">
        <v>0</v>
      </c>
      <c r="AG26" s="441">
        <f t="shared" si="6"/>
        <v>45600</v>
      </c>
      <c r="AH26" s="322">
        <f t="shared" si="5"/>
        <v>2</v>
      </c>
      <c r="AI26" s="326" t="s">
        <v>272</v>
      </c>
      <c r="AJ26" s="436"/>
    </row>
    <row r="27" spans="1:36" ht="18.75" customHeight="1">
      <c r="A27" s="292"/>
      <c r="B27" s="307">
        <f t="shared" ref="B27:B29" si="42">H26+1</f>
        <v>45578</v>
      </c>
      <c r="C27" s="308">
        <f t="shared" ref="C27:H28" si="43">B27+1</f>
        <v>45579</v>
      </c>
      <c r="D27" s="308">
        <f t="shared" si="43"/>
        <v>45580</v>
      </c>
      <c r="E27" s="308">
        <f t="shared" si="43"/>
        <v>45581</v>
      </c>
      <c r="F27" s="308">
        <f t="shared" si="43"/>
        <v>45582</v>
      </c>
      <c r="G27" s="308">
        <f t="shared" si="43"/>
        <v>45583</v>
      </c>
      <c r="H27" s="309">
        <f t="shared" si="43"/>
        <v>45584</v>
      </c>
      <c r="I27" s="292"/>
      <c r="J27" s="292"/>
      <c r="K27" s="307">
        <f t="shared" ref="K27:K29" si="44">Q26+1</f>
        <v>45606</v>
      </c>
      <c r="L27" s="308">
        <f t="shared" ref="L27:Q28" si="45">K27+1</f>
        <v>45607</v>
      </c>
      <c r="M27" s="308">
        <f t="shared" si="45"/>
        <v>45608</v>
      </c>
      <c r="N27" s="308">
        <f t="shared" si="45"/>
        <v>45609</v>
      </c>
      <c r="O27" s="308">
        <f t="shared" si="45"/>
        <v>45610</v>
      </c>
      <c r="P27" s="308">
        <f t="shared" si="45"/>
        <v>45611</v>
      </c>
      <c r="Q27" s="309">
        <f t="shared" si="45"/>
        <v>45612</v>
      </c>
      <c r="R27" s="292"/>
      <c r="S27" s="292"/>
      <c r="T27" s="307">
        <f t="shared" ref="T27:T29" si="46">Z26+1</f>
        <v>45641</v>
      </c>
      <c r="U27" s="308">
        <f t="shared" ref="U27:Z28" si="47">T27+1</f>
        <v>45642</v>
      </c>
      <c r="V27" s="308">
        <f t="shared" si="47"/>
        <v>45643</v>
      </c>
      <c r="W27" s="308">
        <f t="shared" si="47"/>
        <v>45644</v>
      </c>
      <c r="X27" s="308">
        <f t="shared" si="47"/>
        <v>45645</v>
      </c>
      <c r="Y27" s="308">
        <f t="shared" si="47"/>
        <v>45646</v>
      </c>
      <c r="Z27" s="309">
        <f t="shared" si="47"/>
        <v>45647</v>
      </c>
      <c r="AA27" s="292"/>
      <c r="AB27" s="292"/>
      <c r="AC27" s="442">
        <v>2</v>
      </c>
      <c r="AD27" s="438" t="s">
        <v>146</v>
      </c>
      <c r="AE27" s="439">
        <v>24</v>
      </c>
      <c r="AF27" s="440" t="s">
        <v>0</v>
      </c>
      <c r="AG27" s="441">
        <f t="shared" si="6"/>
        <v>45712</v>
      </c>
      <c r="AH27" s="322">
        <f t="shared" si="5"/>
        <v>2</v>
      </c>
      <c r="AI27" s="326" t="s">
        <v>272</v>
      </c>
    </row>
    <row r="28" spans="1:36" ht="18.75" customHeight="1">
      <c r="A28" s="292"/>
      <c r="B28" s="307">
        <f t="shared" si="42"/>
        <v>45585</v>
      </c>
      <c r="C28" s="308">
        <f>B28+1</f>
        <v>45586</v>
      </c>
      <c r="D28" s="308">
        <f t="shared" si="43"/>
        <v>45587</v>
      </c>
      <c r="E28" s="308">
        <f t="shared" si="43"/>
        <v>45588</v>
      </c>
      <c r="F28" s="308">
        <f t="shared" si="43"/>
        <v>45589</v>
      </c>
      <c r="G28" s="308">
        <f>F28+1</f>
        <v>45590</v>
      </c>
      <c r="H28" s="309">
        <f t="shared" si="43"/>
        <v>45591</v>
      </c>
      <c r="I28" s="292"/>
      <c r="J28" s="292"/>
      <c r="K28" s="307">
        <f t="shared" si="44"/>
        <v>45613</v>
      </c>
      <c r="L28" s="308">
        <f>K28+1</f>
        <v>45614</v>
      </c>
      <c r="M28" s="308">
        <f t="shared" si="45"/>
        <v>45615</v>
      </c>
      <c r="N28" s="308">
        <f t="shared" si="45"/>
        <v>45616</v>
      </c>
      <c r="O28" s="308">
        <f t="shared" si="45"/>
        <v>45617</v>
      </c>
      <c r="P28" s="308">
        <f>O28+1</f>
        <v>45618</v>
      </c>
      <c r="Q28" s="309">
        <f t="shared" si="45"/>
        <v>45619</v>
      </c>
      <c r="R28" s="292"/>
      <c r="S28" s="292"/>
      <c r="T28" s="307">
        <f t="shared" si="46"/>
        <v>45648</v>
      </c>
      <c r="U28" s="308">
        <f>T28+1</f>
        <v>45649</v>
      </c>
      <c r="V28" s="308">
        <f t="shared" si="47"/>
        <v>45650</v>
      </c>
      <c r="W28" s="308">
        <f t="shared" si="47"/>
        <v>45651</v>
      </c>
      <c r="X28" s="308">
        <f t="shared" si="47"/>
        <v>45652</v>
      </c>
      <c r="Y28" s="308">
        <f>X28+1</f>
        <v>45653</v>
      </c>
      <c r="Z28" s="309">
        <f t="shared" si="47"/>
        <v>45654</v>
      </c>
      <c r="AA28" s="292"/>
      <c r="AB28" s="292"/>
      <c r="AC28" s="442"/>
      <c r="AD28" s="438" t="s">
        <v>146</v>
      </c>
      <c r="AE28" s="439"/>
      <c r="AF28" s="440" t="s">
        <v>0</v>
      </c>
      <c r="AG28" s="441" t="str">
        <f t="shared" si="6"/>
        <v/>
      </c>
      <c r="AH28" s="322" t="str">
        <f t="shared" si="5"/>
        <v/>
      </c>
      <c r="AI28" s="326" t="s">
        <v>272</v>
      </c>
    </row>
    <row r="29" spans="1:36" ht="18.75" customHeight="1">
      <c r="A29" s="292"/>
      <c r="B29" s="307">
        <f t="shared" si="42"/>
        <v>45592</v>
      </c>
      <c r="C29" s="308">
        <f t="shared" ref="C29:H30" si="48">B29+1</f>
        <v>45593</v>
      </c>
      <c r="D29" s="308">
        <f t="shared" si="48"/>
        <v>45594</v>
      </c>
      <c r="E29" s="308">
        <f t="shared" si="48"/>
        <v>45595</v>
      </c>
      <c r="F29" s="308">
        <f>E29+1</f>
        <v>45596</v>
      </c>
      <c r="G29" s="308">
        <f t="shared" ref="G29:H29" si="49">F29+1</f>
        <v>45597</v>
      </c>
      <c r="H29" s="309">
        <f t="shared" si="49"/>
        <v>45598</v>
      </c>
      <c r="I29" s="292"/>
      <c r="J29" s="292"/>
      <c r="K29" s="307">
        <f t="shared" si="44"/>
        <v>45620</v>
      </c>
      <c r="L29" s="308">
        <f t="shared" ref="L29:Q30" si="50">K29+1</f>
        <v>45621</v>
      </c>
      <c r="M29" s="308">
        <f t="shared" si="50"/>
        <v>45622</v>
      </c>
      <c r="N29" s="308">
        <f t="shared" si="50"/>
        <v>45623</v>
      </c>
      <c r="O29" s="308">
        <f>N29+1</f>
        <v>45624</v>
      </c>
      <c r="P29" s="308">
        <f t="shared" ref="P29:Q29" si="51">O29+1</f>
        <v>45625</v>
      </c>
      <c r="Q29" s="309">
        <f t="shared" si="51"/>
        <v>45626</v>
      </c>
      <c r="R29" s="292"/>
      <c r="S29" s="292"/>
      <c r="T29" s="307">
        <f t="shared" si="46"/>
        <v>45655</v>
      </c>
      <c r="U29" s="308">
        <f t="shared" ref="U29:Z30" si="52">T29+1</f>
        <v>45656</v>
      </c>
      <c r="V29" s="308">
        <f t="shared" si="52"/>
        <v>45657</v>
      </c>
      <c r="W29" s="308">
        <f t="shared" si="52"/>
        <v>45658</v>
      </c>
      <c r="X29" s="308">
        <f>W29+1</f>
        <v>45659</v>
      </c>
      <c r="Y29" s="308">
        <f t="shared" ref="Y29:Z29" si="53">X29+1</f>
        <v>45660</v>
      </c>
      <c r="Z29" s="309">
        <f t="shared" si="53"/>
        <v>45661</v>
      </c>
      <c r="AA29" s="292"/>
      <c r="AB29" s="292"/>
      <c r="AC29" s="442">
        <v>8</v>
      </c>
      <c r="AD29" s="438" t="s">
        <v>146</v>
      </c>
      <c r="AE29" s="439">
        <v>13</v>
      </c>
      <c r="AF29" s="440" t="s">
        <v>0</v>
      </c>
      <c r="AG29" s="441">
        <f t="shared" si="6"/>
        <v>45517</v>
      </c>
      <c r="AH29" s="322">
        <f t="shared" si="5"/>
        <v>3</v>
      </c>
      <c r="AI29" s="326" t="s">
        <v>275</v>
      </c>
    </row>
    <row r="30" spans="1:36" ht="18.75" customHeight="1">
      <c r="A30" s="292"/>
      <c r="B30" s="311">
        <f>H29+1</f>
        <v>45599</v>
      </c>
      <c r="C30" s="312">
        <f>B30+1</f>
        <v>45600</v>
      </c>
      <c r="D30" s="312">
        <f t="shared" si="48"/>
        <v>45601</v>
      </c>
      <c r="E30" s="312">
        <f t="shared" si="48"/>
        <v>45602</v>
      </c>
      <c r="F30" s="312">
        <f t="shared" si="48"/>
        <v>45603</v>
      </c>
      <c r="G30" s="312">
        <f t="shared" si="48"/>
        <v>45604</v>
      </c>
      <c r="H30" s="313">
        <f t="shared" si="48"/>
        <v>45605</v>
      </c>
      <c r="I30" s="292"/>
      <c r="J30" s="292"/>
      <c r="K30" s="311">
        <f>Q29+1</f>
        <v>45627</v>
      </c>
      <c r="L30" s="312">
        <f>K30+1</f>
        <v>45628</v>
      </c>
      <c r="M30" s="312">
        <f t="shared" si="50"/>
        <v>45629</v>
      </c>
      <c r="N30" s="312">
        <f t="shared" si="50"/>
        <v>45630</v>
      </c>
      <c r="O30" s="312">
        <f t="shared" si="50"/>
        <v>45631</v>
      </c>
      <c r="P30" s="312">
        <f t="shared" si="50"/>
        <v>45632</v>
      </c>
      <c r="Q30" s="313">
        <f t="shared" si="50"/>
        <v>45633</v>
      </c>
      <c r="R30" s="292"/>
      <c r="S30" s="292"/>
      <c r="T30" s="311">
        <f>Z29+1</f>
        <v>45662</v>
      </c>
      <c r="U30" s="312">
        <f>T30+1</f>
        <v>45663</v>
      </c>
      <c r="V30" s="312">
        <f t="shared" si="52"/>
        <v>45664</v>
      </c>
      <c r="W30" s="312">
        <f t="shared" si="52"/>
        <v>45665</v>
      </c>
      <c r="X30" s="312">
        <f t="shared" si="52"/>
        <v>45666</v>
      </c>
      <c r="Y30" s="312">
        <f t="shared" si="52"/>
        <v>45667</v>
      </c>
      <c r="Z30" s="313">
        <f t="shared" si="52"/>
        <v>45668</v>
      </c>
      <c r="AA30" s="292"/>
      <c r="AB30" s="292"/>
      <c r="AC30" s="442">
        <v>8</v>
      </c>
      <c r="AD30" s="438" t="s">
        <v>146</v>
      </c>
      <c r="AE30" s="439">
        <v>14</v>
      </c>
      <c r="AF30" s="440" t="s">
        <v>0</v>
      </c>
      <c r="AG30" s="441">
        <f t="shared" si="6"/>
        <v>45518</v>
      </c>
      <c r="AH30" s="322">
        <f t="shared" si="5"/>
        <v>4</v>
      </c>
      <c r="AI30" s="326" t="s">
        <v>275</v>
      </c>
    </row>
    <row r="31" spans="1:36" ht="18.75" customHeight="1">
      <c r="A31" s="292"/>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442">
        <v>8</v>
      </c>
      <c r="AD31" s="438" t="s">
        <v>146</v>
      </c>
      <c r="AE31" s="439">
        <v>15</v>
      </c>
      <c r="AF31" s="440" t="s">
        <v>0</v>
      </c>
      <c r="AG31" s="441">
        <f t="shared" si="6"/>
        <v>45519</v>
      </c>
      <c r="AH31" s="322">
        <f t="shared" si="5"/>
        <v>5</v>
      </c>
      <c r="AI31" s="326" t="s">
        <v>275</v>
      </c>
    </row>
    <row r="32" spans="1:36" ht="18.75" customHeight="1">
      <c r="A32" s="292"/>
      <c r="B32" s="292"/>
      <c r="C32" s="292"/>
      <c r="D32" s="292"/>
      <c r="E32" s="296">
        <v>1</v>
      </c>
      <c r="F32" s="297" t="s">
        <v>146</v>
      </c>
      <c r="G32" s="298">
        <f>DATE(($B$2+1),E32,1)</f>
        <v>45658</v>
      </c>
      <c r="H32" s="299"/>
      <c r="I32" s="299">
        <f>WEEKDAY(G32,1)</f>
        <v>4</v>
      </c>
      <c r="J32" s="292"/>
      <c r="K32" s="292"/>
      <c r="L32" s="292"/>
      <c r="M32" s="292"/>
      <c r="N32" s="296">
        <v>2</v>
      </c>
      <c r="O32" s="297" t="s">
        <v>146</v>
      </c>
      <c r="P32" s="298">
        <f>DATE(($B$2+1),N32,1)</f>
        <v>45689</v>
      </c>
      <c r="Q32" s="299"/>
      <c r="R32" s="299">
        <f>WEEKDAY(P32,1)</f>
        <v>7</v>
      </c>
      <c r="S32" s="292"/>
      <c r="T32" s="292"/>
      <c r="U32" s="292"/>
      <c r="V32" s="292"/>
      <c r="W32" s="296">
        <v>3</v>
      </c>
      <c r="X32" s="297" t="s">
        <v>146</v>
      </c>
      <c r="Y32" s="298">
        <f>DATE(($B$2+1),W32,1)</f>
        <v>45717</v>
      </c>
      <c r="Z32" s="299"/>
      <c r="AA32" s="299">
        <f>WEEKDAY(Y32,1)</f>
        <v>7</v>
      </c>
      <c r="AB32" s="292"/>
      <c r="AC32" s="442">
        <v>12</v>
      </c>
      <c r="AD32" s="438" t="s">
        <v>146</v>
      </c>
      <c r="AE32" s="439">
        <v>30</v>
      </c>
      <c r="AF32" s="440" t="s">
        <v>0</v>
      </c>
      <c r="AG32" s="441">
        <f t="shared" si="6"/>
        <v>45656</v>
      </c>
      <c r="AH32" s="322">
        <f t="shared" si="5"/>
        <v>2</v>
      </c>
      <c r="AI32" s="326" t="s">
        <v>342</v>
      </c>
    </row>
    <row r="33" spans="1:35" ht="18.75" customHeight="1">
      <c r="A33" s="292"/>
      <c r="B33" s="300" t="s">
        <v>261</v>
      </c>
      <c r="C33" s="301" t="s">
        <v>238</v>
      </c>
      <c r="D33" s="301" t="s">
        <v>240</v>
      </c>
      <c r="E33" s="301" t="s">
        <v>236</v>
      </c>
      <c r="F33" s="301" t="s">
        <v>249</v>
      </c>
      <c r="G33" s="301" t="s">
        <v>243</v>
      </c>
      <c r="H33" s="302" t="s">
        <v>257</v>
      </c>
      <c r="I33" s="292"/>
      <c r="J33" s="292"/>
      <c r="K33" s="300" t="s">
        <v>261</v>
      </c>
      <c r="L33" s="301" t="s">
        <v>238</v>
      </c>
      <c r="M33" s="301" t="s">
        <v>240</v>
      </c>
      <c r="N33" s="301" t="s">
        <v>236</v>
      </c>
      <c r="O33" s="301" t="s">
        <v>249</v>
      </c>
      <c r="P33" s="301" t="s">
        <v>243</v>
      </c>
      <c r="Q33" s="302" t="s">
        <v>257</v>
      </c>
      <c r="R33" s="292"/>
      <c r="S33" s="292"/>
      <c r="T33" s="300" t="s">
        <v>261</v>
      </c>
      <c r="U33" s="301" t="s">
        <v>238</v>
      </c>
      <c r="V33" s="301" t="s">
        <v>240</v>
      </c>
      <c r="W33" s="301" t="s">
        <v>236</v>
      </c>
      <c r="X33" s="301" t="s">
        <v>249</v>
      </c>
      <c r="Y33" s="301" t="s">
        <v>243</v>
      </c>
      <c r="Z33" s="302" t="s">
        <v>257</v>
      </c>
      <c r="AA33" s="292"/>
      <c r="AB33" s="292"/>
      <c r="AC33" s="442">
        <v>12</v>
      </c>
      <c r="AD33" s="438" t="s">
        <v>146</v>
      </c>
      <c r="AE33" s="439">
        <v>31</v>
      </c>
      <c r="AF33" s="440" t="s">
        <v>0</v>
      </c>
      <c r="AG33" s="441">
        <f t="shared" si="6"/>
        <v>45657</v>
      </c>
      <c r="AH33" s="322">
        <f t="shared" si="5"/>
        <v>3</v>
      </c>
      <c r="AI33" s="326" t="s">
        <v>342</v>
      </c>
    </row>
    <row r="34" spans="1:35" ht="18.75" customHeight="1">
      <c r="A34" s="292"/>
      <c r="B34" s="304">
        <f>G32-(I32-1)</f>
        <v>45655</v>
      </c>
      <c r="C34" s="443">
        <f>B34+1</f>
        <v>45656</v>
      </c>
      <c r="D34" s="355">
        <f t="shared" ref="D34:H35" si="54">C34+1</f>
        <v>45657</v>
      </c>
      <c r="E34" s="305">
        <f t="shared" si="54"/>
        <v>45658</v>
      </c>
      <c r="F34" s="305">
        <f>E34+1</f>
        <v>45659</v>
      </c>
      <c r="G34" s="305">
        <f t="shared" ref="G34:H34" si="55">F34+1</f>
        <v>45660</v>
      </c>
      <c r="H34" s="306">
        <f t="shared" si="55"/>
        <v>45661</v>
      </c>
      <c r="I34" s="292"/>
      <c r="J34" s="292"/>
      <c r="K34" s="304">
        <f>P32-(R32-1)</f>
        <v>45683</v>
      </c>
      <c r="L34" s="305">
        <f>K34+1</f>
        <v>45684</v>
      </c>
      <c r="M34" s="305">
        <f t="shared" ref="M34:Q35" si="56">L34+1</f>
        <v>45685</v>
      </c>
      <c r="N34" s="305">
        <f t="shared" si="56"/>
        <v>45686</v>
      </c>
      <c r="O34" s="305">
        <f>N34+1</f>
        <v>45687</v>
      </c>
      <c r="P34" s="305">
        <f t="shared" ref="P34:Q34" si="57">O34+1</f>
        <v>45688</v>
      </c>
      <c r="Q34" s="306">
        <f t="shared" si="57"/>
        <v>45689</v>
      </c>
      <c r="R34" s="292"/>
      <c r="S34" s="292"/>
      <c r="T34" s="304">
        <f>Y32-(AA32-1)</f>
        <v>45711</v>
      </c>
      <c r="U34" s="305">
        <f>T34+1</f>
        <v>45712</v>
      </c>
      <c r="V34" s="305">
        <f t="shared" ref="V34:Z35" si="58">U34+1</f>
        <v>45713</v>
      </c>
      <c r="W34" s="305">
        <f t="shared" si="58"/>
        <v>45714</v>
      </c>
      <c r="X34" s="305">
        <f>W34+1</f>
        <v>45715</v>
      </c>
      <c r="Y34" s="305">
        <f t="shared" ref="Y34:Z34" si="59">X34+1</f>
        <v>45716</v>
      </c>
      <c r="Z34" s="306">
        <f t="shared" si="59"/>
        <v>45717</v>
      </c>
      <c r="AA34" s="292"/>
      <c r="AB34" s="292"/>
      <c r="AC34" s="442">
        <v>1</v>
      </c>
      <c r="AD34" s="438" t="s">
        <v>146</v>
      </c>
      <c r="AE34" s="439">
        <v>2</v>
      </c>
      <c r="AF34" s="440" t="s">
        <v>0</v>
      </c>
      <c r="AG34" s="441">
        <f t="shared" si="6"/>
        <v>45659</v>
      </c>
      <c r="AH34" s="322">
        <f t="shared" si="5"/>
        <v>5</v>
      </c>
      <c r="AI34" s="326" t="s">
        <v>342</v>
      </c>
    </row>
    <row r="35" spans="1:35" ht="18.75" customHeight="1">
      <c r="A35" s="292"/>
      <c r="B35" s="307">
        <f>H34+1</f>
        <v>45662</v>
      </c>
      <c r="C35" s="879">
        <f>B35+1</f>
        <v>45663</v>
      </c>
      <c r="D35" s="308">
        <f t="shared" si="54"/>
        <v>45664</v>
      </c>
      <c r="E35" s="308">
        <f t="shared" si="54"/>
        <v>45665</v>
      </c>
      <c r="F35" s="308">
        <f t="shared" si="54"/>
        <v>45666</v>
      </c>
      <c r="G35" s="308">
        <f t="shared" si="54"/>
        <v>45667</v>
      </c>
      <c r="H35" s="309">
        <f t="shared" si="54"/>
        <v>45668</v>
      </c>
      <c r="I35" s="292"/>
      <c r="J35" s="292"/>
      <c r="K35" s="307">
        <f>Q34+1</f>
        <v>45690</v>
      </c>
      <c r="L35" s="308">
        <f>K35+1</f>
        <v>45691</v>
      </c>
      <c r="M35" s="308">
        <f t="shared" si="56"/>
        <v>45692</v>
      </c>
      <c r="N35" s="308">
        <f t="shared" si="56"/>
        <v>45693</v>
      </c>
      <c r="O35" s="308">
        <f t="shared" si="56"/>
        <v>45694</v>
      </c>
      <c r="P35" s="308">
        <f t="shared" si="56"/>
        <v>45695</v>
      </c>
      <c r="Q35" s="309">
        <f t="shared" si="56"/>
        <v>45696</v>
      </c>
      <c r="R35" s="292"/>
      <c r="S35" s="292"/>
      <c r="T35" s="307">
        <f>Z34+1</f>
        <v>45718</v>
      </c>
      <c r="U35" s="308">
        <f>T35+1</f>
        <v>45719</v>
      </c>
      <c r="V35" s="308">
        <f t="shared" si="58"/>
        <v>45720</v>
      </c>
      <c r="W35" s="308">
        <f t="shared" si="58"/>
        <v>45721</v>
      </c>
      <c r="X35" s="308">
        <f t="shared" si="58"/>
        <v>45722</v>
      </c>
      <c r="Y35" s="308">
        <f t="shared" si="58"/>
        <v>45723</v>
      </c>
      <c r="Z35" s="309">
        <f t="shared" si="58"/>
        <v>45724</v>
      </c>
      <c r="AA35" s="292"/>
      <c r="AB35" s="292"/>
      <c r="AC35" s="444">
        <v>1</v>
      </c>
      <c r="AD35" s="445" t="s">
        <v>146</v>
      </c>
      <c r="AE35" s="446">
        <v>3</v>
      </c>
      <c r="AF35" s="447" t="s">
        <v>0</v>
      </c>
      <c r="AG35" s="448">
        <f t="shared" si="6"/>
        <v>45660</v>
      </c>
      <c r="AH35" s="322">
        <f t="shared" si="5"/>
        <v>6</v>
      </c>
      <c r="AI35" s="449" t="s">
        <v>342</v>
      </c>
    </row>
    <row r="36" spans="1:35" ht="18.75" customHeight="1">
      <c r="A36" s="292"/>
      <c r="B36" s="307">
        <f t="shared" ref="B36:B38" si="60">H35+1</f>
        <v>45669</v>
      </c>
      <c r="C36" s="308">
        <f t="shared" ref="C36:H37" si="61">B36+1</f>
        <v>45670</v>
      </c>
      <c r="D36" s="308">
        <f t="shared" si="61"/>
        <v>45671</v>
      </c>
      <c r="E36" s="308">
        <f t="shared" si="61"/>
        <v>45672</v>
      </c>
      <c r="F36" s="308">
        <f t="shared" si="61"/>
        <v>45673</v>
      </c>
      <c r="G36" s="308">
        <f t="shared" si="61"/>
        <v>45674</v>
      </c>
      <c r="H36" s="309">
        <f t="shared" si="61"/>
        <v>45675</v>
      </c>
      <c r="I36" s="292"/>
      <c r="J36" s="292"/>
      <c r="K36" s="307">
        <f t="shared" ref="K36:K38" si="62">Q35+1</f>
        <v>45697</v>
      </c>
      <c r="L36" s="308">
        <f t="shared" ref="L36:Q37" si="63">K36+1</f>
        <v>45698</v>
      </c>
      <c r="M36" s="308">
        <f t="shared" si="63"/>
        <v>45699</v>
      </c>
      <c r="N36" s="308">
        <f t="shared" si="63"/>
        <v>45700</v>
      </c>
      <c r="O36" s="308">
        <f t="shared" si="63"/>
        <v>45701</v>
      </c>
      <c r="P36" s="308">
        <f t="shared" si="63"/>
        <v>45702</v>
      </c>
      <c r="Q36" s="309">
        <f t="shared" si="63"/>
        <v>45703</v>
      </c>
      <c r="R36" s="292"/>
      <c r="S36" s="292"/>
      <c r="T36" s="307">
        <f t="shared" ref="T36:T38" si="64">Z35+1</f>
        <v>45725</v>
      </c>
      <c r="U36" s="308">
        <f t="shared" ref="U36:Z37" si="65">T36+1</f>
        <v>45726</v>
      </c>
      <c r="V36" s="308">
        <f t="shared" si="65"/>
        <v>45727</v>
      </c>
      <c r="W36" s="308">
        <f t="shared" si="65"/>
        <v>45728</v>
      </c>
      <c r="X36" s="308">
        <f t="shared" si="65"/>
        <v>45729</v>
      </c>
      <c r="Y36" s="308">
        <f t="shared" si="65"/>
        <v>45730</v>
      </c>
      <c r="Z36" s="309">
        <f t="shared" si="65"/>
        <v>45731</v>
      </c>
      <c r="AA36" s="292"/>
      <c r="AB36" s="292"/>
      <c r="AC36" s="446"/>
      <c r="AD36" s="445"/>
      <c r="AE36" s="446"/>
      <c r="AF36" s="445"/>
      <c r="AG36" s="450"/>
      <c r="AH36" s="451"/>
      <c r="AI36" s="452"/>
    </row>
    <row r="37" spans="1:35" ht="18.75" customHeight="1">
      <c r="A37" s="292"/>
      <c r="B37" s="307">
        <f t="shared" si="60"/>
        <v>45676</v>
      </c>
      <c r="C37" s="308">
        <f>B37+1</f>
        <v>45677</v>
      </c>
      <c r="D37" s="308">
        <f t="shared" si="61"/>
        <v>45678</v>
      </c>
      <c r="E37" s="308">
        <f t="shared" si="61"/>
        <v>45679</v>
      </c>
      <c r="F37" s="308">
        <f t="shared" si="61"/>
        <v>45680</v>
      </c>
      <c r="G37" s="308">
        <f>F37+1</f>
        <v>45681</v>
      </c>
      <c r="H37" s="309">
        <f t="shared" si="61"/>
        <v>45682</v>
      </c>
      <c r="I37" s="292"/>
      <c r="J37" s="292"/>
      <c r="K37" s="307">
        <f t="shared" si="62"/>
        <v>45704</v>
      </c>
      <c r="L37" s="308">
        <f>K37+1</f>
        <v>45705</v>
      </c>
      <c r="M37" s="308">
        <f t="shared" si="63"/>
        <v>45706</v>
      </c>
      <c r="N37" s="308">
        <f t="shared" si="63"/>
        <v>45707</v>
      </c>
      <c r="O37" s="308">
        <f t="shared" si="63"/>
        <v>45708</v>
      </c>
      <c r="P37" s="308">
        <f>O37+1</f>
        <v>45709</v>
      </c>
      <c r="Q37" s="309">
        <f t="shared" si="63"/>
        <v>45710</v>
      </c>
      <c r="R37" s="292"/>
      <c r="S37" s="292"/>
      <c r="T37" s="307">
        <f t="shared" si="64"/>
        <v>45732</v>
      </c>
      <c r="U37" s="308">
        <f>T37+1</f>
        <v>45733</v>
      </c>
      <c r="V37" s="308">
        <f t="shared" si="65"/>
        <v>45734</v>
      </c>
      <c r="W37" s="308">
        <f t="shared" si="65"/>
        <v>45735</v>
      </c>
      <c r="X37" s="308">
        <f t="shared" si="65"/>
        <v>45736</v>
      </c>
      <c r="Y37" s="308">
        <f>X37+1</f>
        <v>45737</v>
      </c>
      <c r="Z37" s="309">
        <f t="shared" si="65"/>
        <v>45738</v>
      </c>
      <c r="AA37" s="292"/>
      <c r="AB37" s="292"/>
      <c r="AC37" s="453"/>
      <c r="AD37" s="454"/>
      <c r="AE37" s="453"/>
      <c r="AF37" s="454"/>
      <c r="AG37" s="455"/>
      <c r="AH37" s="456"/>
      <c r="AI37" s="457"/>
    </row>
    <row r="38" spans="1:35" ht="18.75" customHeight="1">
      <c r="A38" s="292"/>
      <c r="B38" s="307">
        <f t="shared" si="60"/>
        <v>45683</v>
      </c>
      <c r="C38" s="308">
        <f t="shared" ref="C38:H39" si="66">B38+1</f>
        <v>45684</v>
      </c>
      <c r="D38" s="308">
        <f t="shared" si="66"/>
        <v>45685</v>
      </c>
      <c r="E38" s="308">
        <f t="shared" si="66"/>
        <v>45686</v>
      </c>
      <c r="F38" s="308">
        <f>E38+1</f>
        <v>45687</v>
      </c>
      <c r="G38" s="308">
        <f t="shared" ref="G38:H38" si="67">F38+1</f>
        <v>45688</v>
      </c>
      <c r="H38" s="309">
        <f t="shared" si="67"/>
        <v>45689</v>
      </c>
      <c r="I38" s="292"/>
      <c r="J38" s="292"/>
      <c r="K38" s="307">
        <f t="shared" si="62"/>
        <v>45711</v>
      </c>
      <c r="L38" s="308">
        <f t="shared" ref="L38:Q39" si="68">K38+1</f>
        <v>45712</v>
      </c>
      <c r="M38" s="308">
        <f t="shared" si="68"/>
        <v>45713</v>
      </c>
      <c r="N38" s="308">
        <f t="shared" si="68"/>
        <v>45714</v>
      </c>
      <c r="O38" s="308">
        <f>N38+1</f>
        <v>45715</v>
      </c>
      <c r="P38" s="308">
        <f t="shared" ref="P38:Q38" si="69">O38+1</f>
        <v>45716</v>
      </c>
      <c r="Q38" s="310">
        <f t="shared" si="69"/>
        <v>45717</v>
      </c>
      <c r="R38" s="292"/>
      <c r="S38" s="292"/>
      <c r="T38" s="307">
        <f t="shared" si="64"/>
        <v>45739</v>
      </c>
      <c r="U38" s="308">
        <f t="shared" ref="U38:Z39" si="70">T38+1</f>
        <v>45740</v>
      </c>
      <c r="V38" s="308">
        <f t="shared" si="70"/>
        <v>45741</v>
      </c>
      <c r="W38" s="308">
        <f t="shared" si="70"/>
        <v>45742</v>
      </c>
      <c r="X38" s="308">
        <f>W38+1</f>
        <v>45743</v>
      </c>
      <c r="Y38" s="308">
        <f t="shared" ref="Y38:Z38" si="71">X38+1</f>
        <v>45744</v>
      </c>
      <c r="Z38" s="309">
        <f t="shared" si="71"/>
        <v>45745</v>
      </c>
      <c r="AA38" s="292"/>
      <c r="AB38" s="292"/>
      <c r="AC38" s="453"/>
      <c r="AD38" s="454"/>
      <c r="AE38" s="453"/>
      <c r="AF38" s="454"/>
      <c r="AG38" s="455"/>
      <c r="AH38" s="456"/>
      <c r="AI38" s="457"/>
    </row>
    <row r="39" spans="1:35" ht="18.75" customHeight="1">
      <c r="A39" s="292"/>
      <c r="B39" s="311">
        <f>H38+1</f>
        <v>45690</v>
      </c>
      <c r="C39" s="312">
        <f>B39+1</f>
        <v>45691</v>
      </c>
      <c r="D39" s="312">
        <f t="shared" si="66"/>
        <v>45692</v>
      </c>
      <c r="E39" s="312">
        <f t="shared" si="66"/>
        <v>45693</v>
      </c>
      <c r="F39" s="312">
        <f t="shared" si="66"/>
        <v>45694</v>
      </c>
      <c r="G39" s="312">
        <f t="shared" si="66"/>
        <v>45695</v>
      </c>
      <c r="H39" s="313">
        <f t="shared" si="66"/>
        <v>45696</v>
      </c>
      <c r="I39" s="292"/>
      <c r="J39" s="292"/>
      <c r="K39" s="311">
        <f>Q38+1</f>
        <v>45718</v>
      </c>
      <c r="L39" s="312">
        <f>K39+1</f>
        <v>45719</v>
      </c>
      <c r="M39" s="312">
        <f t="shared" si="68"/>
        <v>45720</v>
      </c>
      <c r="N39" s="312">
        <f t="shared" si="68"/>
        <v>45721</v>
      </c>
      <c r="O39" s="312">
        <f t="shared" si="68"/>
        <v>45722</v>
      </c>
      <c r="P39" s="312">
        <f t="shared" si="68"/>
        <v>45723</v>
      </c>
      <c r="Q39" s="313">
        <f t="shared" si="68"/>
        <v>45724</v>
      </c>
      <c r="R39" s="292"/>
      <c r="S39" s="292"/>
      <c r="T39" s="311">
        <f>Z38+1</f>
        <v>45746</v>
      </c>
      <c r="U39" s="312">
        <f>T39+1</f>
        <v>45747</v>
      </c>
      <c r="V39" s="312">
        <f t="shared" si="70"/>
        <v>45748</v>
      </c>
      <c r="W39" s="312">
        <f t="shared" si="70"/>
        <v>45749</v>
      </c>
      <c r="X39" s="312">
        <f t="shared" si="70"/>
        <v>45750</v>
      </c>
      <c r="Y39" s="312">
        <f t="shared" si="70"/>
        <v>45751</v>
      </c>
      <c r="Z39" s="313">
        <f t="shared" si="70"/>
        <v>45752</v>
      </c>
      <c r="AA39" s="292"/>
      <c r="AB39" s="292"/>
      <c r="AC39" s="453"/>
      <c r="AD39" s="454"/>
      <c r="AE39" s="453"/>
      <c r="AF39" s="454"/>
      <c r="AG39" s="455"/>
      <c r="AH39" s="456"/>
      <c r="AI39" s="457"/>
    </row>
    <row r="40" spans="1:35" ht="18.75" customHeight="1">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453"/>
      <c r="AD40" s="454"/>
      <c r="AE40" s="453"/>
      <c r="AF40" s="454"/>
      <c r="AG40" s="455"/>
      <c r="AH40" s="456"/>
      <c r="AI40" s="457"/>
    </row>
    <row r="41" spans="1:35" ht="18.75" customHeight="1">
      <c r="A41" s="292"/>
      <c r="B41" s="318"/>
      <c r="C41" s="319" t="s">
        <v>262</v>
      </c>
      <c r="D41" s="292"/>
      <c r="E41" s="292"/>
      <c r="F41" s="292"/>
      <c r="G41" s="292"/>
      <c r="H41" s="292"/>
      <c r="I41" s="292"/>
      <c r="J41" s="292"/>
      <c r="K41" s="320"/>
      <c r="L41" s="319" t="s">
        <v>263</v>
      </c>
      <c r="M41" s="292"/>
      <c r="N41" s="292"/>
      <c r="O41" s="292"/>
      <c r="P41" s="319"/>
      <c r="Q41" s="292"/>
      <c r="R41" s="292"/>
      <c r="S41" s="292"/>
      <c r="T41" s="321"/>
      <c r="U41" s="319" t="s">
        <v>264</v>
      </c>
      <c r="V41" s="292"/>
      <c r="W41" s="319"/>
      <c r="X41" s="292"/>
      <c r="Y41" s="292"/>
      <c r="Z41" s="292"/>
      <c r="AA41" s="292"/>
      <c r="AB41" s="292"/>
      <c r="AC41" s="453"/>
      <c r="AD41" s="454"/>
      <c r="AE41" s="453"/>
      <c r="AF41" s="454"/>
      <c r="AG41" s="455"/>
      <c r="AH41" s="456"/>
      <c r="AI41" s="457"/>
    </row>
    <row r="42" spans="1:35" ht="18.75" customHeight="1">
      <c r="A42" s="292"/>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453"/>
      <c r="AD42" s="454"/>
      <c r="AE42" s="453"/>
      <c r="AF42" s="454"/>
      <c r="AG42" s="455"/>
      <c r="AH42" s="456"/>
      <c r="AI42" s="457"/>
    </row>
    <row r="43" spans="1:35" ht="18.75" customHeight="1">
      <c r="A43" s="866" t="s">
        <v>265</v>
      </c>
      <c r="B43" s="866"/>
      <c r="C43" s="866"/>
      <c r="D43" s="866"/>
      <c r="E43" s="866"/>
      <c r="F43" s="866"/>
      <c r="G43" s="866"/>
      <c r="H43" s="866"/>
      <c r="I43" s="866"/>
      <c r="J43" s="866"/>
      <c r="K43" s="866"/>
      <c r="L43" s="866"/>
      <c r="M43" s="866"/>
      <c r="N43" s="866"/>
      <c r="O43" s="866"/>
      <c r="P43" s="866"/>
      <c r="Q43" s="866"/>
      <c r="R43" s="866"/>
      <c r="S43" s="866"/>
      <c r="T43" s="866"/>
      <c r="U43" s="866"/>
      <c r="V43" s="866"/>
      <c r="W43" s="866"/>
      <c r="X43" s="866"/>
      <c r="Y43" s="866"/>
      <c r="Z43" s="866"/>
      <c r="AA43" s="866"/>
      <c r="AB43" s="292"/>
      <c r="AC43" s="453"/>
      <c r="AD43" s="454"/>
      <c r="AE43" s="453"/>
      <c r="AF43" s="454"/>
      <c r="AG43" s="455"/>
      <c r="AH43" s="456"/>
      <c r="AI43" s="457"/>
    </row>
    <row r="44" spans="1:35" ht="18.75" customHeight="1">
      <c r="A44" s="292"/>
      <c r="B44" s="317"/>
      <c r="C44" s="317" t="s">
        <v>266</v>
      </c>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row>
    <row r="45" spans="1:35" ht="18.75" customHeight="1">
      <c r="A45" s="292"/>
      <c r="B45" s="317"/>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row>
    <row r="46" spans="1:35" ht="18.75" customHeight="1">
      <c r="A46" s="292"/>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row>
    <row r="47" spans="1:35" ht="18.75" customHeight="1">
      <c r="AC47" s="292"/>
      <c r="AD47" s="292"/>
      <c r="AE47" s="292"/>
      <c r="AF47" s="292"/>
      <c r="AG47" s="292"/>
      <c r="AH47" s="292"/>
      <c r="AI47" s="292"/>
    </row>
    <row r="48" spans="1:35" ht="18.75" customHeight="1">
      <c r="AC48" s="292"/>
      <c r="AD48" s="292"/>
      <c r="AE48" s="292"/>
      <c r="AF48" s="292"/>
      <c r="AG48" s="292"/>
      <c r="AH48" s="292"/>
      <c r="AI48" s="292"/>
    </row>
    <row r="49" spans="29:35" ht="18.75" customHeight="1">
      <c r="AC49" s="292"/>
      <c r="AD49" s="292"/>
      <c r="AE49" s="292"/>
      <c r="AF49" s="292"/>
      <c r="AG49" s="292"/>
      <c r="AH49" s="292"/>
      <c r="AI49" s="292"/>
    </row>
    <row r="50" spans="29:35" ht="18.75" customHeight="1">
      <c r="AC50" s="292"/>
      <c r="AD50" s="292"/>
      <c r="AE50" s="292"/>
      <c r="AF50" s="292"/>
      <c r="AG50" s="292"/>
      <c r="AH50" s="292"/>
      <c r="AI50" s="292"/>
    </row>
    <row r="51" spans="29:35" ht="18.75" customHeight="1">
      <c r="AC51" s="292"/>
      <c r="AD51" s="292"/>
      <c r="AE51" s="292"/>
      <c r="AF51" s="292"/>
      <c r="AG51" s="292"/>
      <c r="AH51" s="292"/>
      <c r="AI51" s="292"/>
    </row>
    <row r="52" spans="29:35" ht="18.75" customHeight="1">
      <c r="AC52" s="292"/>
      <c r="AD52" s="292"/>
      <c r="AE52" s="292"/>
      <c r="AF52" s="292"/>
      <c r="AG52" s="292"/>
      <c r="AH52" s="292"/>
      <c r="AI52" s="292"/>
    </row>
    <row r="53" spans="29:35" ht="18.75" customHeight="1">
      <c r="AC53" s="292"/>
      <c r="AD53" s="292"/>
      <c r="AE53" s="292"/>
      <c r="AF53" s="292"/>
      <c r="AG53" s="292"/>
      <c r="AH53" s="292"/>
      <c r="AI53" s="292"/>
    </row>
    <row r="54" spans="29:35" ht="18.75" customHeight="1">
      <c r="AC54" s="292"/>
      <c r="AD54" s="292"/>
      <c r="AE54" s="292"/>
      <c r="AF54" s="292"/>
      <c r="AG54" s="292"/>
      <c r="AH54" s="292"/>
      <c r="AI54" s="292"/>
    </row>
    <row r="55" spans="29:35" ht="18.75" customHeight="1"/>
    <row r="56" spans="29:35" ht="18.75" customHeight="1"/>
    <row r="57" spans="29:35" ht="18.75" customHeight="1"/>
    <row r="58" spans="29:35" ht="18.75" customHeight="1"/>
    <row r="59" spans="29:35" ht="18.75" customHeight="1"/>
    <row r="60" spans="29:35" ht="18.75" customHeight="1"/>
    <row r="61" spans="29:35" ht="18.75" customHeight="1"/>
    <row r="62" spans="29:35" ht="18.75" customHeight="1"/>
    <row r="63" spans="29:35" ht="18.75" customHeight="1"/>
    <row r="64" spans="29:35"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sheetData>
  <sheetProtection algorithmName="SHA-512" hashValue="KDMHfPOFSC2E/f8/XpGS4Joo0tx+eY5t27d3kGVFfTgWmwlfa0s4NbNNy/w+f0DGZdLH8aiKWp6EO7Gzo8rcBA==" saltValue="TLA69PmflYW4Et+gy4rgXA==" spinCount="100000" sheet="1" objects="1" scenarios="1"/>
  <mergeCells count="4">
    <mergeCell ref="A43:AA43"/>
    <mergeCell ref="AC6:AF6"/>
    <mergeCell ref="B2:C2"/>
    <mergeCell ref="B3:C3"/>
  </mergeCells>
  <phoneticPr fontId="3"/>
  <conditionalFormatting sqref="B7:B12">
    <cfRule type="expression" dxfId="75" priority="62">
      <formula>MONTH(B7)=$E$5</formula>
    </cfRule>
    <cfRule type="expression" dxfId="74" priority="61">
      <formula>MONTH(B7)=$E$5</formula>
    </cfRule>
  </conditionalFormatting>
  <conditionalFormatting sqref="B16:B21">
    <cfRule type="expression" dxfId="73" priority="53">
      <formula>MONTH(B16)=$E$14</formula>
    </cfRule>
    <cfRule type="expression" dxfId="72" priority="52">
      <formula>MONTH(B16)=$E$14</formula>
    </cfRule>
  </conditionalFormatting>
  <conditionalFormatting sqref="B25:B30">
    <cfRule type="expression" dxfId="71" priority="43">
      <formula>MONTH(B25)=$E$23</formula>
    </cfRule>
    <cfRule type="expression" dxfId="70" priority="44">
      <formula>MONTH(B25)=$E$23</formula>
    </cfRule>
  </conditionalFormatting>
  <conditionalFormatting sqref="B34:B39">
    <cfRule type="expression" dxfId="69" priority="35">
      <formula>MONTH(B34)=$E$32</formula>
    </cfRule>
    <cfRule type="expression" dxfId="68" priority="34">
      <formula>MONTH(B34)=$E$32</formula>
    </cfRule>
  </conditionalFormatting>
  <conditionalFormatting sqref="B7:H12">
    <cfRule type="expression" dxfId="67" priority="60">
      <formula>MONTH(B7)&lt;&gt;$E$5</formula>
    </cfRule>
  </conditionalFormatting>
  <conditionalFormatting sqref="B16:H21">
    <cfRule type="expression" dxfId="66" priority="51">
      <formula>MONTH(B16)&lt;&gt;$E$14</formula>
    </cfRule>
  </conditionalFormatting>
  <conditionalFormatting sqref="B25:H30">
    <cfRule type="expression" dxfId="65" priority="42">
      <formula>MONTH(B25)&lt;&gt;$E$23</formula>
    </cfRule>
  </conditionalFormatting>
  <conditionalFormatting sqref="B34:H39">
    <cfRule type="expression" dxfId="64" priority="33">
      <formula>MONTH(B34)&lt;&gt;$E$32</formula>
    </cfRule>
  </conditionalFormatting>
  <conditionalFormatting sqref="C7:H12">
    <cfRule type="expression" dxfId="63" priority="141">
      <formula>MATCH((C7),$AG$7:$AG$35,0)</formula>
    </cfRule>
    <cfRule type="expression" dxfId="62" priority="140">
      <formula>MATCH((C7),$AG$7:$AG$35,0)</formula>
    </cfRule>
    <cfRule type="expression" dxfId="61" priority="139">
      <formula>MONTH(C7)&lt;&gt;$E$5</formula>
    </cfRule>
  </conditionalFormatting>
  <conditionalFormatting sqref="C16:H21">
    <cfRule type="expression" dxfId="60" priority="150">
      <formula>MATCH((C16),$AG$7:$AG$35,0)</formula>
    </cfRule>
    <cfRule type="expression" dxfId="59" priority="149">
      <formula>MATCH((C16),$AG$7:$AG$35,0)</formula>
    </cfRule>
    <cfRule type="expression" dxfId="58" priority="148">
      <formula>MONTH(C16)&lt;&gt;$E$14</formula>
    </cfRule>
  </conditionalFormatting>
  <conditionalFormatting sqref="C25:H30">
    <cfRule type="expression" dxfId="57" priority="157">
      <formula>MONTH(C25)&lt;&gt;$E$23</formula>
    </cfRule>
    <cfRule type="expression" dxfId="56" priority="158">
      <formula>MATCH((C25),$AG$7:$AG$35,0)</formula>
    </cfRule>
    <cfRule type="expression" dxfId="55" priority="159">
      <formula>MATCH((C25),$AG$7:$AG$35,0)</formula>
    </cfRule>
  </conditionalFormatting>
  <conditionalFormatting sqref="C34:H39">
    <cfRule type="expression" dxfId="54" priority="166">
      <formula>MONTH(C34)&lt;&gt;$E$32</formula>
    </cfRule>
    <cfRule type="expression" dxfId="53" priority="167">
      <formula>MATCH((C34),$AG$7:$AG$35,0)</formula>
    </cfRule>
    <cfRule type="expression" dxfId="52" priority="168">
      <formula>MATCH((C34),$AG$7:$AG$35,0)</formula>
    </cfRule>
  </conditionalFormatting>
  <conditionalFormatting sqref="K7:K12">
    <cfRule type="expression" dxfId="51" priority="59">
      <formula>MONTH(K7)=$N$5</formula>
    </cfRule>
    <cfRule type="expression" dxfId="50" priority="58">
      <formula>MONTH(K7)=$N$5</formula>
    </cfRule>
  </conditionalFormatting>
  <conditionalFormatting sqref="K16:K21">
    <cfRule type="expression" dxfId="49" priority="50">
      <formula>MONTH(K16)=$N$14</formula>
    </cfRule>
    <cfRule type="expression" dxfId="48" priority="49">
      <formula>MONTH(K16)=$N$14</formula>
    </cfRule>
  </conditionalFormatting>
  <conditionalFormatting sqref="K25:K30">
    <cfRule type="expression" dxfId="47" priority="40">
      <formula>MONTH(K25)=$N$23</formula>
    </cfRule>
    <cfRule type="expression" dxfId="46" priority="41">
      <formula>MONTH(K25)=$N$23</formula>
    </cfRule>
  </conditionalFormatting>
  <conditionalFormatting sqref="K34:K39">
    <cfRule type="expression" dxfId="45" priority="31">
      <formula>MONTH(K34)=$N$32</formula>
    </cfRule>
    <cfRule type="expression" dxfId="44" priority="32">
      <formula>MONTH(K34)=$N$32</formula>
    </cfRule>
  </conditionalFormatting>
  <conditionalFormatting sqref="K7:Q12">
    <cfRule type="expression" dxfId="43" priority="57">
      <formula>MONTH(K7)&lt;&gt;$N$5</formula>
    </cfRule>
  </conditionalFormatting>
  <conditionalFormatting sqref="K16:Q21">
    <cfRule type="expression" dxfId="42" priority="48">
      <formula>MONTH(K16)&lt;&gt;$N$14</formula>
    </cfRule>
  </conditionalFormatting>
  <conditionalFormatting sqref="K25:Q30">
    <cfRule type="expression" dxfId="41" priority="39">
      <formula>MONTH(K25)&lt;&gt;$N$23</formula>
    </cfRule>
  </conditionalFormatting>
  <conditionalFormatting sqref="K34:Q39">
    <cfRule type="expression" dxfId="40" priority="30">
      <formula>MONTH(K34)&lt;&gt;$N$32</formula>
    </cfRule>
  </conditionalFormatting>
  <conditionalFormatting sqref="L7:Q12">
    <cfRule type="expression" dxfId="39" priority="142">
      <formula>MONTH(L7)&lt;&gt;$N$5</formula>
    </cfRule>
    <cfRule type="expression" dxfId="38" priority="143">
      <formula>MATCH((L7),$AG$7:$AG$35,0)</formula>
    </cfRule>
    <cfRule type="expression" dxfId="37" priority="144">
      <formula>MATCH((L7),$AG$7:$AG$35,0)</formula>
    </cfRule>
  </conditionalFormatting>
  <conditionalFormatting sqref="L16:Q21">
    <cfRule type="expression" dxfId="36" priority="151">
      <formula>MONTH(L16)&lt;&gt;$N$14</formula>
    </cfRule>
    <cfRule type="expression" dxfId="35" priority="152">
      <formula>MATCH((L16),$AG$7:$AG$35,0)</formula>
    </cfRule>
    <cfRule type="expression" dxfId="34" priority="153">
      <formula>MATCH((L16),$AG$7:$AG$35,0)</formula>
    </cfRule>
  </conditionalFormatting>
  <conditionalFormatting sqref="L25:Q30">
    <cfRule type="expression" dxfId="33" priority="160">
      <formula>MONTH(L25)&lt;&gt;$N$23</formula>
    </cfRule>
    <cfRule type="expression" dxfId="32" priority="161">
      <formula>MATCH((L25),$AG$7:$AG$35,0)</formula>
    </cfRule>
    <cfRule type="expression" dxfId="31" priority="162">
      <formula>MATCH((L25),$AG$7:$AG$35,0)</formula>
    </cfRule>
  </conditionalFormatting>
  <conditionalFormatting sqref="L34:Q39">
    <cfRule type="expression" dxfId="30" priority="169">
      <formula>MONTH(L34)&lt;&gt;$N$32</formula>
    </cfRule>
    <cfRule type="expression" dxfId="29" priority="170">
      <formula>MATCH((L34),$AG$7:$AG$35,0)</formula>
    </cfRule>
    <cfRule type="expression" dxfId="28" priority="171">
      <formula>MATCH((L34),$AG$7:$AG$35,0)</formula>
    </cfRule>
  </conditionalFormatting>
  <conditionalFormatting sqref="T7:T12">
    <cfRule type="expression" dxfId="27" priority="55">
      <formula>MONTH(T7)=$W$5</formula>
    </cfRule>
    <cfRule type="expression" dxfId="26" priority="56">
      <formula>MONTH(T7)=$W$5</formula>
    </cfRule>
  </conditionalFormatting>
  <conditionalFormatting sqref="T16:T21">
    <cfRule type="expression" dxfId="25" priority="46">
      <formula>MONTH(T16)=$W$14</formula>
    </cfRule>
    <cfRule type="expression" dxfId="24" priority="47">
      <formula>MONTH(T16)=$W$14</formula>
    </cfRule>
  </conditionalFormatting>
  <conditionalFormatting sqref="T25:T30">
    <cfRule type="expression" dxfId="23" priority="38">
      <formula>MONTH(T25)=$W$23</formula>
    </cfRule>
    <cfRule type="expression" dxfId="22" priority="37">
      <formula>MONTH(T25)=$W$23</formula>
    </cfRule>
  </conditionalFormatting>
  <conditionalFormatting sqref="T34:T39">
    <cfRule type="expression" dxfId="21" priority="29">
      <formula>MONTH(T34)=$W$32</formula>
    </cfRule>
    <cfRule type="expression" dxfId="20" priority="28">
      <formula>MONTH(T34)=$W$32</formula>
    </cfRule>
  </conditionalFormatting>
  <conditionalFormatting sqref="T7:Z12">
    <cfRule type="expression" dxfId="19" priority="54">
      <formula>MONTH(T7)&lt;&gt;$W$5</formula>
    </cfRule>
  </conditionalFormatting>
  <conditionalFormatting sqref="T16:Z21">
    <cfRule type="expression" dxfId="18" priority="45">
      <formula>MONTH(T16)&lt;&gt;$W$14</formula>
    </cfRule>
  </conditionalFormatting>
  <conditionalFormatting sqref="T25:Z30">
    <cfRule type="expression" dxfId="17" priority="36">
      <formula>MONTH(T25)&lt;&gt;$W$23</formula>
    </cfRule>
  </conditionalFormatting>
  <conditionalFormatting sqref="T34:Z39">
    <cfRule type="expression" dxfId="16" priority="27">
      <formula>MONTH(T34)&lt;&gt;$W$32</formula>
    </cfRule>
  </conditionalFormatting>
  <conditionalFormatting sqref="U7:Z12">
    <cfRule type="expression" dxfId="15" priority="145">
      <formula>MONTH(U7)&lt;&gt;$W$5</formula>
    </cfRule>
    <cfRule type="expression" dxfId="14" priority="146">
      <formula>MATCH((U7),$AG$7:$AG$35,0)</formula>
    </cfRule>
    <cfRule type="expression" dxfId="13" priority="147">
      <formula>MATCH((U7),$AG$7:$AG$35,0)</formula>
    </cfRule>
  </conditionalFormatting>
  <conditionalFormatting sqref="U16:Z21">
    <cfRule type="expression" dxfId="12" priority="154">
      <formula>MONTH(U16)&lt;&gt;$W$14</formula>
    </cfRule>
    <cfRule type="expression" dxfId="11" priority="155">
      <formula>MATCH((U16),$AG$7:$AG$35,0)</formula>
    </cfRule>
    <cfRule type="expression" dxfId="10" priority="156">
      <formula>MATCH((U16),$AG$7:$AG$35,0)</formula>
    </cfRule>
  </conditionalFormatting>
  <conditionalFormatting sqref="U25:Z30">
    <cfRule type="expression" dxfId="9" priority="163">
      <formula>MONTH(U25)&lt;&gt;$W$23</formula>
    </cfRule>
    <cfRule type="expression" dxfId="8" priority="164">
      <formula>MATCH((U25),$AG$7:$AG$35,0)</formula>
    </cfRule>
    <cfRule type="expression" dxfId="7" priority="165">
      <formula>MATCH((U25),$AG$7:$AG$35,0)</formula>
    </cfRule>
  </conditionalFormatting>
  <conditionalFormatting sqref="U34:Z39">
    <cfRule type="expression" dxfId="6" priority="172">
      <formula>MONTH(U34)&lt;&gt;$W$32</formula>
    </cfRule>
    <cfRule type="expression" dxfId="5" priority="173">
      <formula>MATCH((U34),$AG$7:$AG$35,0)</formula>
    </cfRule>
    <cfRule type="expression" dxfId="4" priority="174">
      <formula>MATCH((U34),$AG$7:$AG$35,0)</formula>
    </cfRule>
  </conditionalFormatting>
  <conditionalFormatting sqref="AH7:AH35">
    <cfRule type="containsText" dxfId="3" priority="26" operator="containsText" text="7">
      <formula>NOT(ISERROR(SEARCH("7",AH7)))</formula>
    </cfRule>
    <cfRule type="containsText" dxfId="2" priority="25" operator="containsText" text="1">
      <formula>NOT(ISERROR(SEARCH("1",AH7)))</formula>
    </cfRule>
  </conditionalFormatting>
  <conditionalFormatting sqref="AH36:AH43">
    <cfRule type="containsText" dxfId="1" priority="18" operator="containsText" text="7">
      <formula>NOT(ISERROR(SEARCH("7",AH36)))</formula>
    </cfRule>
    <cfRule type="containsText" dxfId="0" priority="17" operator="containsText" text="1">
      <formula>NOT(ISERROR(SEARCH("1",AH36)))</formula>
    </cfRule>
  </conditionalFormatting>
  <dataValidations count="2">
    <dataValidation errorStyle="information" imeMode="halfAlpha" allowBlank="1" showInputMessage="1" showErrorMessage="1" sqref="AE7:AE43 AC7:AC43" xr:uid="{8D05D810-FFB9-44A1-8DD5-105B614BAA87}"/>
    <dataValidation imeMode="halfAlpha" allowBlank="1" showInputMessage="1" showErrorMessage="1" sqref="AD7:AD43" xr:uid="{AE406353-0F33-481E-AE8C-8CF5EF0094FF}"/>
  </dataValidations>
  <pageMargins left="0.59055118110236227" right="0.59055118110236227" top="0.47244094488188981" bottom="0.39370078740157483" header="0.35433070866141736" footer="0.55118110236220474"/>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030D2-80F6-43D0-BDBC-F60EE09CA7EB}">
  <dimension ref="B2:G22"/>
  <sheetViews>
    <sheetView workbookViewId="0">
      <selection activeCell="G8" sqref="G8"/>
    </sheetView>
  </sheetViews>
  <sheetFormatPr defaultRowHeight="13.5"/>
  <cols>
    <col min="1" max="1" width="3.5" customWidth="1"/>
    <col min="2" max="2" width="15.375" customWidth="1"/>
    <col min="4" max="7" width="13" customWidth="1"/>
  </cols>
  <sheetData>
    <row r="2" spans="2:7" ht="18" customHeight="1">
      <c r="B2" s="52" t="s">
        <v>157</v>
      </c>
      <c r="C2" s="5"/>
      <c r="D2" s="461" t="s">
        <v>155</v>
      </c>
      <c r="E2" s="5"/>
      <c r="F2" s="5"/>
    </row>
    <row r="3" spans="2:7" ht="18" customHeight="1">
      <c r="B3" s="462" t="s">
        <v>345</v>
      </c>
      <c r="C3" s="5"/>
      <c r="D3" s="463">
        <v>0.05</v>
      </c>
      <c r="E3" s="5"/>
      <c r="F3" s="5"/>
    </row>
    <row r="4" spans="2:7" ht="18" customHeight="1">
      <c r="B4" s="462" t="s">
        <v>346</v>
      </c>
      <c r="C4" s="5"/>
      <c r="D4" s="463">
        <v>0.08</v>
      </c>
      <c r="E4" s="5"/>
      <c r="F4" s="5"/>
    </row>
    <row r="5" spans="2:7" ht="18" customHeight="1">
      <c r="B5" s="462" t="s">
        <v>347</v>
      </c>
      <c r="C5" s="5"/>
      <c r="D5" s="464">
        <v>0.1</v>
      </c>
      <c r="E5" s="5"/>
      <c r="F5" s="5"/>
    </row>
    <row r="6" spans="2:7" ht="18" customHeight="1">
      <c r="B6" s="462" t="s">
        <v>348</v>
      </c>
      <c r="C6" s="5"/>
      <c r="D6" s="461" t="s">
        <v>156</v>
      </c>
      <c r="E6" s="5"/>
      <c r="F6" s="5"/>
    </row>
    <row r="7" spans="2:7" ht="18" customHeight="1">
      <c r="B7" s="465" t="s">
        <v>349</v>
      </c>
      <c r="C7" s="5"/>
      <c r="D7" s="463">
        <v>0.9</v>
      </c>
      <c r="E7" s="5"/>
      <c r="F7" s="5"/>
      <c r="G7" t="s">
        <v>359</v>
      </c>
    </row>
    <row r="8" spans="2:7" ht="18" customHeight="1">
      <c r="C8" s="5"/>
      <c r="D8" s="466">
        <v>1</v>
      </c>
      <c r="E8" s="5"/>
      <c r="F8" s="5"/>
      <c r="G8" t="s">
        <v>356</v>
      </c>
    </row>
    <row r="9" spans="2:7" ht="18" customHeight="1">
      <c r="C9" s="5"/>
      <c r="D9" s="478"/>
      <c r="E9" s="5"/>
      <c r="F9" s="5"/>
      <c r="G9" t="s">
        <v>355</v>
      </c>
    </row>
    <row r="10" spans="2:7" ht="18" customHeight="1">
      <c r="C10" s="5"/>
      <c r="D10" s="478"/>
      <c r="E10" s="5"/>
      <c r="F10" s="5"/>
      <c r="G10" s="5" t="s">
        <v>352</v>
      </c>
    </row>
    <row r="11" spans="2:7" ht="18" customHeight="1">
      <c r="B11" s="467" t="s">
        <v>158</v>
      </c>
      <c r="C11" s="5"/>
      <c r="D11" s="5"/>
      <c r="E11" s="5"/>
      <c r="F11" s="5"/>
      <c r="G11" s="5" t="s">
        <v>357</v>
      </c>
    </row>
    <row r="12" spans="2:7" ht="18" customHeight="1">
      <c r="B12" s="462" t="s">
        <v>143</v>
      </c>
      <c r="C12" s="5"/>
      <c r="D12" s="5" t="s">
        <v>350</v>
      </c>
      <c r="E12" s="5"/>
      <c r="F12" s="5" t="s">
        <v>351</v>
      </c>
      <c r="G12" s="5" t="s">
        <v>358</v>
      </c>
    </row>
    <row r="13" spans="2:7" ht="18" customHeight="1">
      <c r="B13" s="465" t="s">
        <v>144</v>
      </c>
      <c r="C13" s="5"/>
      <c r="D13" s="5" t="s">
        <v>174</v>
      </c>
      <c r="E13" s="5"/>
      <c r="F13" s="5"/>
      <c r="G13" t="s">
        <v>272</v>
      </c>
    </row>
    <row r="14" spans="2:7" ht="18" customHeight="1">
      <c r="C14" s="5"/>
      <c r="D14" s="5" t="s">
        <v>175</v>
      </c>
      <c r="E14" s="5"/>
      <c r="F14" s="5"/>
      <c r="G14" t="s">
        <v>353</v>
      </c>
    </row>
    <row r="15" spans="2:7" ht="18" customHeight="1">
      <c r="C15" s="5"/>
      <c r="D15" s="5" t="s">
        <v>176</v>
      </c>
      <c r="E15" s="5"/>
      <c r="F15" s="5"/>
    </row>
    <row r="16" spans="2:7" ht="18" customHeight="1">
      <c r="B16" s="467" t="s">
        <v>154</v>
      </c>
      <c r="D16" s="872" t="s">
        <v>145</v>
      </c>
      <c r="E16" s="873"/>
      <c r="F16" s="873"/>
      <c r="G16" s="874"/>
    </row>
    <row r="17" spans="2:7" ht="18" customHeight="1">
      <c r="B17" s="51">
        <v>23000</v>
      </c>
      <c r="D17" s="468" t="s">
        <v>151</v>
      </c>
      <c r="E17" s="469" t="s">
        <v>149</v>
      </c>
      <c r="F17" s="469" t="s">
        <v>150</v>
      </c>
      <c r="G17" s="470" t="s">
        <v>153</v>
      </c>
    </row>
    <row r="18" spans="2:7" ht="18" customHeight="1">
      <c r="B18" s="467" t="s">
        <v>354</v>
      </c>
      <c r="C18" s="48" t="s">
        <v>147</v>
      </c>
      <c r="D18" s="471"/>
      <c r="E18" s="472"/>
      <c r="F18" s="472"/>
      <c r="G18" s="473">
        <v>10000</v>
      </c>
    </row>
    <row r="19" spans="2:7" ht="18" customHeight="1">
      <c r="B19" s="51">
        <v>500</v>
      </c>
      <c r="C19" s="48" t="s">
        <v>146</v>
      </c>
      <c r="D19" s="471">
        <v>4800</v>
      </c>
      <c r="E19" s="472">
        <v>4200</v>
      </c>
      <c r="F19" s="472">
        <v>1300</v>
      </c>
      <c r="G19" s="474">
        <f>G18/12</f>
        <v>833.33333333333337</v>
      </c>
    </row>
    <row r="20" spans="2:7" ht="18" customHeight="1">
      <c r="C20" s="48" t="s">
        <v>0</v>
      </c>
      <c r="D20" s="475">
        <f>ROUNDDOWN(D19/21,0)</f>
        <v>228</v>
      </c>
      <c r="E20" s="476">
        <f>ROUNDDOWN(E19/21,0)</f>
        <v>200</v>
      </c>
      <c r="F20" s="476">
        <f>ROUNDDOWN(F19/21,0)</f>
        <v>61</v>
      </c>
      <c r="G20" s="477">
        <f>ROUNDDOWN(G19/21,0)</f>
        <v>39</v>
      </c>
    </row>
    <row r="21" spans="2:7" ht="18" customHeight="1">
      <c r="D21" s="475"/>
      <c r="E21" s="476"/>
      <c r="F21" s="476"/>
      <c r="G21" s="473"/>
    </row>
    <row r="22" spans="2:7" ht="18" customHeight="1">
      <c r="D22" s="875">
        <f>SUM(D20:G20)</f>
        <v>528</v>
      </c>
      <c r="E22" s="876"/>
      <c r="F22" s="876"/>
      <c r="G22" s="877"/>
    </row>
  </sheetData>
  <sheetProtection algorithmName="SHA-512" hashValue="45b64NRaebuS2lEaDS4pKIqW5FuLAYHO+CIW8lz2PKgBjwqBF99WIBBgU3ULYMITMd7vChSilDIVCyIAKxvplQ==" saltValue="FtU3R8OE2rXThbLo/vCCaw==" spinCount="100000" sheet="1" objects="1" scenarios="1"/>
  <mergeCells count="2">
    <mergeCell ref="D16:G16"/>
    <mergeCell ref="D22:G2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表紙</vt:lpstr>
      <vt:lpstr>勤務状況詳細</vt:lpstr>
      <vt:lpstr>工種リスト</vt:lpstr>
      <vt:lpstr>勘定科目リスト</vt:lpstr>
      <vt:lpstr>アルコール確認記録</vt:lpstr>
      <vt:lpstr>管理リスト(祝祭日)</vt:lpstr>
      <vt:lpstr> 年間カレンダー</vt:lpstr>
      <vt:lpstr>管理リスト</vt:lpstr>
      <vt:lpstr>' 年間カレンダー'!Print_Area</vt:lpstr>
      <vt:lpstr>アルコール確認記録!Print_Area</vt:lpstr>
      <vt:lpstr>勤務状況詳細!Print_Area</vt:lpstr>
      <vt:lpstr>表紙!Print_Area</vt:lpstr>
      <vt:lpstr>勤務状況詳細!Print_Titles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綜建社</dc:creator>
  <cp:lastModifiedBy>綜建社 株式会社</cp:lastModifiedBy>
  <cp:lastPrinted>2022-09-17T23:31:20Z</cp:lastPrinted>
  <dcterms:created xsi:type="dcterms:W3CDTF">1999-12-02T01:08:55Z</dcterms:created>
  <dcterms:modified xsi:type="dcterms:W3CDTF">2024-02-20T23:16:48Z</dcterms:modified>
</cp:coreProperties>
</file>